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purl.oclc.org/ooxml/officeDocument/relationships/extendedProperties" Target="docProps/app.xml"/><Relationship Id="rId2" Type="http://schemas.openxmlformats.org/package/2006/relationships/metadata/core-properties" Target="docProps/core.xml"/><Relationship Id="rId1" Type="http://purl.oclc.org/ooxml/officeDocument/relationships/officeDocument" Target="xl/workbook.xml"/><Relationship Id="rId4" Type="http://purl.oclc.org/ooxml/officeDocument/relationships/customProperties" Target="docProps/custom.xml"/></Relationships>
</file>

<file path=xl/workbook.xml><?xml version="1.0" encoding="utf-8"?>
<workbook xmlns="http://purl.oclc.org/ooxml/spreadsheetml/main" xmlns:r="http://purl.oclc.org/ooxml/officeDocument/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mc:Ignorable="x15 xr xr6 xr10" conformance="strict">
  <fileVersion appName="xl" lastEdited="7" lowestEdited="7" rupBuild="23801"/>
  <workbookPr dateCompatibility="0" codeName="ThisWorkbook" defaultThemeVersion="166925"/>
  <mc:AlternateContent xmlns:mc="http://schemas.openxmlformats.org/markup-compatibility/2006">
    <mc:Choice Requires="x15">
      <x15ac:absPath xmlns:x15ac="http://schemas.microsoft.com/office/spreadsheetml/2010/11/ac" url="C:\Users\beriotj\Documents\Website Docs &amp; Pics\"/>
    </mc:Choice>
  </mc:AlternateContent>
  <xr:revisionPtr revIDLastSave="0" documentId="8_{77210ECA-2831-4E28-92CA-74E3B369DD47}" xr6:coauthVersionLast="46" xr6:coauthVersionMax="46" xr10:uidLastSave="{00000000-0000-0000-0000-000000000000}"/>
  <bookViews>
    <workbookView xWindow="-25680" yWindow="3120" windowWidth="17265" windowHeight="12810" tabRatio="832"/>
  </bookViews>
  <sheets>
    <sheet name="Cover" sheetId="18" r:id="rId1"/>
    <sheet name="Contents" sheetId="22" r:id="rId2"/>
    <sheet name="Data dictionary" sheetId="19" r:id="rId3"/>
    <sheet name="Table 1" sheetId="1" r:id="rId4"/>
    <sheet name="Table 2" sheetId="7" r:id="rId5"/>
    <sheet name="Table 3" sheetId="28" r:id="rId6"/>
    <sheet name="Table 4" sheetId="47" r:id="rId7"/>
    <sheet name="Table 5" sheetId="29" r:id="rId8"/>
    <sheet name="Table 6" sheetId="50" r:id="rId9"/>
    <sheet name="Table 7" sheetId="30" r:id="rId10"/>
    <sheet name="Table 8" sheetId="49" r:id="rId11"/>
    <sheet name="Table 9" sheetId="23" r:id="rId12"/>
    <sheet name="Table 10" sheetId="24" r:id="rId13"/>
    <sheet name="Table 11" sheetId="25" r:id="rId14"/>
    <sheet name="Table 12" sheetId="8" r:id="rId15"/>
    <sheet name="Table 13" sheetId="52" r:id="rId16"/>
    <sheet name="Table 14" sheetId="53" r:id="rId17"/>
    <sheet name="Table 15" sheetId="54" r:id="rId18"/>
    <sheet name="Figures 1 to 45" sheetId="59" r:id="rId19"/>
    <sheet name="Appendix A" sheetId="14" r:id="rId20"/>
    <sheet name="Appendix B" sheetId="16" r:id="rId21"/>
    <sheet name="Appendix C" sheetId="27" r:id="rId22"/>
  </sheets>
  <definedNames>
    <definedName name="_xlnm._FilterDatabase" localSheetId="19" hidden="1">'Appendix A'!$A$5:$R$140</definedName>
    <definedName name="_xlnm._FilterDatabase" localSheetId="20" hidden="1">'Appendix B'!$A$4:$G$4</definedName>
    <definedName name="_xlnm._FilterDatabase" localSheetId="21" hidden="1">'Appendix C'!$A$4:$U$5</definedName>
    <definedName name="_xlnm._FilterDatabase" localSheetId="12" hidden="1">'Table 10'!#REF!</definedName>
    <definedName name="_xlnm._FilterDatabase" localSheetId="13" hidden="1">'Table 11'!#REF!</definedName>
    <definedName name="_xlnm._FilterDatabase" localSheetId="11" hidden="1">'Table 9'!#REF!</definedName>
    <definedName name="_xlnm.Print_Area" localSheetId="1">Contents!$A$1:$B$11</definedName>
    <definedName name="_xlnm.Print_Titles" localSheetId="19">'Appendix A'!$4:$5</definedName>
    <definedName name="_xlnm.Print_Titles" localSheetId="20">'Appendix B'!$4:$4</definedName>
    <definedName name="_xlnm.Print_Titles" localSheetId="12">'Table 10'!$5:$5</definedName>
    <definedName name="_xlnm.Print_Titles" localSheetId="11">'Table 9'!$5:$6</definedName>
  </definedNames>
  <calcPr calcId="191029" fullCalcOnLoad="1"/>
  <extLst>
    <ext xmlns:x14="http://schemas.microsoft.com/office/spreadsheetml/2009/9/main" uri="{79F54976-1DA5-4618-B147-4CDE4B953A38}">
      <x14:workbookPr/>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purl.oclc.org/ooxml/spreadsheetml/main">
  <c r="D7" i="53" l="1"/>
  <c r="D8" i="53"/>
  <c r="D9" i="53"/>
  <c r="D5" i="53"/>
  <c r="D7" i="52"/>
  <c r="D8" i="52"/>
  <c r="D5" i="52"/>
  <c r="D6" i="53"/>
  <c r="D6" i="52"/>
  <c r="I12" i="54"/>
  <c r="K12" i="54"/>
  <c r="E12" i="54"/>
  <c r="I11" i="54"/>
  <c r="K11" i="54"/>
  <c r="E11" i="54"/>
  <c r="I10" i="54"/>
  <c r="K10" i="54"/>
  <c r="E10" i="54"/>
  <c r="K9" i="54"/>
  <c r="I9" i="54"/>
  <c r="E9" i="54"/>
  <c r="K8" i="54"/>
  <c r="I8" i="54"/>
  <c r="E8" i="54"/>
  <c r="I7" i="54"/>
  <c r="E7" i="54"/>
  <c r="I6" i="54"/>
  <c r="E6" i="54"/>
  <c r="I5" i="54"/>
  <c r="E5" i="54"/>
  <c r="I4" i="54"/>
  <c r="E4" i="54"/>
  <c r="K26" i="54"/>
  <c r="E26" i="54"/>
  <c r="K25" i="54"/>
  <c r="E25" i="54"/>
  <c r="K24" i="54"/>
  <c r="E24" i="54"/>
  <c r="K23" i="54"/>
  <c r="E23" i="54"/>
  <c r="E21" i="54"/>
  <c r="E19" i="54"/>
  <c r="E20" i="54"/>
  <c r="K22" i="54"/>
  <c r="E22" i="54"/>
  <c r="E18" i="54"/>
  <c r="B8" i="54"/>
  <c r="H8" i="54"/>
  <c r="H12" i="54"/>
  <c r="H11" i="54"/>
  <c r="H10" i="54"/>
  <c r="H9" i="54"/>
  <c r="H7" i="54"/>
  <c r="H6" i="54"/>
  <c r="H5" i="54"/>
  <c r="B22" i="54"/>
  <c r="H22" i="54"/>
  <c r="H4" i="54"/>
  <c r="H26" i="54"/>
  <c r="H25" i="54"/>
  <c r="H24" i="54"/>
  <c r="H23" i="54"/>
  <c r="H21" i="54"/>
  <c r="H19" i="54"/>
  <c r="H20" i="54"/>
  <c r="H18" i="54"/>
</calcChain>
</file>

<file path=xl/sharedStrings.xml><?xml version="1.0" encoding="utf-8"?>
<sst xmlns="http://purl.oclc.org/ooxml/spreadsheetml/main" count="1263" uniqueCount="652">
  <si>
    <t>NSW Energy Rebates Program</t>
  </si>
  <si>
    <t>Title</t>
  </si>
  <si>
    <t>NSW Energy Rebates Program 2019 - 2020</t>
  </si>
  <si>
    <t>Description of NSW Government's Energy Rebates Program</t>
  </si>
  <si>
    <t>The NSW Government's Energy Rebates program has following components:                                                                                                                                                                                                                                                                                                                                                                                               - Low Income Household Rebate
- NSW Gas Rebate
- Family Energy Rebate
- Life Support Rebate
- Medical Energy Rebate
- Seniors Energy Rebate
- Energy Accounts Payment Assistance (EAPA) scheme</t>
  </si>
  <si>
    <t>Version</t>
  </si>
  <si>
    <t>V1.0</t>
  </si>
  <si>
    <t>Format</t>
  </si>
  <si>
    <t>xlsx</t>
  </si>
  <si>
    <t>File size</t>
  </si>
  <si>
    <t>22240kb</t>
  </si>
  <si>
    <t>Version date</t>
  </si>
  <si>
    <t>Owner</t>
  </si>
  <si>
    <t>Energy Data &amp; Analytics Unit of the Energy, Climate Change &amp; Sustainability Division, Department of Planning, Industry and Environment</t>
  </si>
  <si>
    <t>Contact</t>
  </si>
  <si>
    <t>Liam Ryan, Director Energy Data &amp; Analytics
phone 0437 815 717 or email Liam.Ryan@planning.nsw.gov.au</t>
  </si>
  <si>
    <t>About this data</t>
  </si>
  <si>
    <t>The "NSW Energy Rebates Program 2019 July - Dec" data was prepared using the following sources: 
- Data reported by energy retailers under clause A5.14 of the NSW Social Programs for Energy Code (Version 6.0, 1 November 2019) 
- Applications to the Department for ‘on-supplied’ energy rebates, Energy Account Payment Assistance (EAPA) scheme and Family Energy Rebates
- Department records about number of residential gas connections and residential uses of LPG in NSW 
- Data provided by the Australian Department of Human Services and Australian Department of Veteran Affairs about the number of households in each postcode with at least one concession card holder
- Data provided by the Service NSW for Seniors Energy Rebate payments.</t>
  </si>
  <si>
    <t>Limitations on its use</t>
  </si>
  <si>
    <t>The materials in this workbook are distributed by the Department of Planning, Industry and Environment as an information source only. The information and data in this publication is subject to change without notice. The materials in this publication have not yet been released publicly.
The Department of Planning, Industry and Environment and the State of New South Wales disclaim all responsibility and all liability (including without limitation, liability in negligence) for all expenses, losses, damages and costs you might incur because of the information in this publication being inaccurate or incomplete in any way, and for any reason. 
Any NSW Government agencies or other parties wishing to use this data should contact the Energy Data &amp; Analytics Team via rebates.data@planning.nsw.gov.au to confirm its use.</t>
  </si>
  <si>
    <t xml:space="preserve">Quality of this data </t>
  </si>
  <si>
    <t>In cases where there are fewer than ten energy customers identified in a category this figure is represented as “&lt;10” and those customers’ results are not included in statistics about average energy consumption or billing. 
Some small retailers did not submit data sets in compliance with the Department’s requirements. These retailers’ energy rebates customers, representing around 1% of the entire program, have not been included in this dataset. 
A number of records in several retailers’ data appear to have errors with implied energy consumption and bill amounts that are very high or negative. These outliers represented less than 2% of records and have been excluded from the statistics in this report which relate to energy consumption and bill amounts. 
Energy rebates customers who receive more than one rebate type via the ‘on-supplied’ method may be double-counted in total rebate recipient numbers. The impact of this is expected to be minimal.
The Department has had to estimate the number of rebates customers switching between retailers. There is uncertainty about these figures.</t>
  </si>
  <si>
    <t>Contents</t>
  </si>
  <si>
    <t>Cover</t>
  </si>
  <si>
    <t>Description of the analysis in this workbook, limitations and conditions of use</t>
  </si>
  <si>
    <t>Table of content</t>
  </si>
  <si>
    <t>Data dictionary</t>
  </si>
  <si>
    <t>Description of terms used in this workbook</t>
  </si>
  <si>
    <t>Table 1</t>
  </si>
  <si>
    <t>Rebate customer numbers and rebate value in FY2019-20</t>
  </si>
  <si>
    <t>Table 2</t>
  </si>
  <si>
    <t>Customer numbers and eligible households in FY2019-20</t>
  </si>
  <si>
    <t>Table 3</t>
  </si>
  <si>
    <t>Annual electricity consumption and bills in FY2019-20 by retail offer type</t>
  </si>
  <si>
    <t>Table 4</t>
  </si>
  <si>
    <t>Annual gas consumption and bills in FY2019-20 by retail offer type</t>
  </si>
  <si>
    <t>Table 5</t>
  </si>
  <si>
    <t>Rebate uptake in FY2019-20 by electricity network</t>
  </si>
  <si>
    <t>Table 6</t>
  </si>
  <si>
    <t>Electricity consumption and bills in FY2019-20 by offer type and electricity network</t>
  </si>
  <si>
    <t>Table 7</t>
  </si>
  <si>
    <t>Rebate uptake in FY2019-20 by gas network</t>
  </si>
  <si>
    <t>Table 8</t>
  </si>
  <si>
    <t>Gas consumption and bills in FY2019-20 by retail offer type and gas network</t>
  </si>
  <si>
    <t>Table 9</t>
  </si>
  <si>
    <t>Customer accounts and value by local government area in FY2019-20</t>
  </si>
  <si>
    <t>Table 10</t>
  </si>
  <si>
    <t>Market offers for electricity in 10 top and bottom local government areas in FY2019-20</t>
  </si>
  <si>
    <t>Table 11</t>
  </si>
  <si>
    <t>Market offers for gas in 10 top and bottom local government areas in FY2019-20</t>
  </si>
  <si>
    <t>Table 12</t>
  </si>
  <si>
    <t>Uptake by eligible households in 10 top and bottom local government areas in FY2019-20</t>
  </si>
  <si>
    <t>Table 13</t>
  </si>
  <si>
    <t>Electricity customer accounts disconnected for any reason in FY2019-20</t>
  </si>
  <si>
    <t>Table 14</t>
  </si>
  <si>
    <t>Gas customer accounts disconnected for any reason in FY2019-20</t>
  </si>
  <si>
    <t>Table 15</t>
  </si>
  <si>
    <t>Annual electricity consumption and bills by Tariff plan reported in FY2019-20</t>
  </si>
  <si>
    <t>Figures 1 to 45</t>
  </si>
  <si>
    <t>Histograms and Scatter plots of electricity and gas bills and consumption (see the list of figures below)</t>
  </si>
  <si>
    <t>Appendix A</t>
  </si>
  <si>
    <t>Rebate customers and value by rebate type and local government area in FY2019-20</t>
  </si>
  <si>
    <t>Appendix B</t>
  </si>
  <si>
    <t>Offer type, energy cost and uptake by local government area in FY2019-20</t>
  </si>
  <si>
    <t>Appendix C</t>
  </si>
  <si>
    <t>Rebate customer accounts and value by state electoral district in FY2019-20</t>
  </si>
  <si>
    <t>List of Figures</t>
  </si>
  <si>
    <t>Figure 1</t>
  </si>
  <si>
    <t>Scatter plot showing annual electricity bill and consumption for each electricity customer in the retailer reporting information</t>
  </si>
  <si>
    <t>Figure 2</t>
  </si>
  <si>
    <t>Scatter plot showing annual gas bills and consumption for each gas customer in the retailer reporting information</t>
  </si>
  <si>
    <t>Figure 3</t>
  </si>
  <si>
    <t>Histogram plot showing annual electricity bill for electricity customers in the retailer reporting information - Flat tariff</t>
  </si>
  <si>
    <t>Figure 4</t>
  </si>
  <si>
    <t>Histogram plot showing annual electricity consumption for electricity customers in the retailer reporting information - Flat tariff</t>
  </si>
  <si>
    <t>Figure 5</t>
  </si>
  <si>
    <t>Histogram plot showing annual electricity bill for electricity customers in the retailer reporting information - Flat Tariff with Controlled Load</t>
  </si>
  <si>
    <t>Figure 6</t>
  </si>
  <si>
    <t>Histogram plot showing annual electricity consumption for electricity customers in the retailer reporting information - Flat Tariff with Controlled Load</t>
  </si>
  <si>
    <t>Figure 7</t>
  </si>
  <si>
    <t>Histogram plot showing annual electricity bill for electricity customers in the retailer reporting information - Time-of-use Tariff</t>
  </si>
  <si>
    <t>Figure 8</t>
  </si>
  <si>
    <t>Histogram plot showing annual electricity consumption for electricity customers in the retailer reporting information - Time-of-use Tariff</t>
  </si>
  <si>
    <t>Figure 9</t>
  </si>
  <si>
    <t>Histogram plot showing annual electricity bill for electricity customers in the retailer reporting information - Time-of-use with Controlled Load</t>
  </si>
  <si>
    <t>Figure 10</t>
  </si>
  <si>
    <t>Histogram plot showing annual electricity consumption for electricity customers in the retailer reporting information - Time-of-use with Controlled Load</t>
  </si>
  <si>
    <t>Figure 11</t>
  </si>
  <si>
    <t>Histogram plot showing annual electricity bill for electricity customers in the retailer reporting information - Solar</t>
  </si>
  <si>
    <t>Figure 12</t>
  </si>
  <si>
    <t>Histogram plot showing annual electricity consumption for electricity customers in the retailer reporting information - Solar</t>
  </si>
  <si>
    <t>Figure 13</t>
  </si>
  <si>
    <t>Histogram plot showing annual electricity bill for electricity customers in the retailer reporting information - Flat Tariff with Solar</t>
  </si>
  <si>
    <t>Figure 14</t>
  </si>
  <si>
    <t>Histogram plot showing annual electricity consumption for electricity customers in the retailer reporting information - Flat Tariff with Solar</t>
  </si>
  <si>
    <t>Figure 15</t>
  </si>
  <si>
    <t>Histogram plot showing annual electricity bill for electricity customers in the retailer reporting information - Flat Tariff with Controlled Load and Solar</t>
  </si>
  <si>
    <t>Figure 16</t>
  </si>
  <si>
    <t>Histogram plot showing annual electricity consumption for electricity customers in the retailer reporting information - Flat Tariff with Controlled Load and Solar</t>
  </si>
  <si>
    <t>Figure 17</t>
  </si>
  <si>
    <t>Histogram plot showing annual electricity bill for electricity customers in the retailer reporting information - Time-of-use with Solar</t>
  </si>
  <si>
    <t>Figure 18</t>
  </si>
  <si>
    <t>Histogram plot showing annual electricity consumption for electricity customers in the retailer reporting information - Time-of-use with Solar</t>
  </si>
  <si>
    <t>Figure 19</t>
  </si>
  <si>
    <t>Histogram plot showing annual electricity bill for electricity customers in the retailer reporting information - Time-of-use with Controlled Load and Solar</t>
  </si>
  <si>
    <t>Figure 20</t>
  </si>
  <si>
    <t>Histogram plot showing annual electricity consumption for electricity customers in the retailer reporting information - Time-of-use with Controlled Load and Solar</t>
  </si>
  <si>
    <t>Figure 21</t>
  </si>
  <si>
    <t>Scatter plot showing annual electricity bill and consumption for each electricity customer in the retailer reporting information - With and without Controlled Load for All Networks</t>
  </si>
  <si>
    <t>Figure 22</t>
  </si>
  <si>
    <t>Scatter plot showing annual electricity bill and consumption for each electricity customer in the retailer reporting information - With and without Controlled Load for Ausgrid</t>
  </si>
  <si>
    <t>Figure 23</t>
  </si>
  <si>
    <t>Scatter plot showing annual electricity bill and consumption for each electricity customer in the retailer reporting information - With and without Controlled Load for Endeavour Energy</t>
  </si>
  <si>
    <t>Figure 24</t>
  </si>
  <si>
    <t>Scatter plot showing annual electricity bill and consumption for each electricity customer in the retailer reporting information - With and without Controlled Load for Essential Energy</t>
  </si>
  <si>
    <t>Figure 25</t>
  </si>
  <si>
    <t>Scatter plot showing annual electricity bill and consumption for each electricity customer in the retailer reporting information - With and without Solar for All Networks</t>
  </si>
  <si>
    <t>Figure 26</t>
  </si>
  <si>
    <t>Scatter plot showing annual electricity bill and consumption for each electricity customer in the retailer reporting information - With and without Solar for Ausgrid</t>
  </si>
  <si>
    <t>Figure 27</t>
  </si>
  <si>
    <t>Scatter plot showing annual electricity bill and consumption for each electricity customer in the retailer reporting information - With and without Solar for Endeavour Energy</t>
  </si>
  <si>
    <t>Figure 28</t>
  </si>
  <si>
    <t>Scatter plot showing annual electricity bill and consumption for each electricity customer in the retailer reporting information - With and without Solar for Essential Energy</t>
  </si>
  <si>
    <t>Figure 29</t>
  </si>
  <si>
    <t>Scatter plot showing annual electricity bill and consumption for each electricity customer in the retailer reporting information - With and without TOU for All Networks</t>
  </si>
  <si>
    <t>Figure 30</t>
  </si>
  <si>
    <t>Scatter plot showing annual electricity bill and consumption for each electricity customer in the retailer reporting information - With and without TOU for Ausgrid</t>
  </si>
  <si>
    <t>Figure 31</t>
  </si>
  <si>
    <t>Scatter plot showing annual electricity bill and consumption for each electricity customer in the retailer reporting information - With and without TOU for Endeavour Energy</t>
  </si>
  <si>
    <t>Figure 32</t>
  </si>
  <si>
    <t>Scatter plot showing annual electricity bill and consumption for each electricity customer in the retailer reporting information - With and without TOU for Essential Energy</t>
  </si>
  <si>
    <t>Figure 33</t>
  </si>
  <si>
    <t>Scatter plot showing annual electricity bill and consumption for each electricity customer in the retailer reporting information - Flat Tariff for All Networks</t>
  </si>
  <si>
    <t>Figure 34</t>
  </si>
  <si>
    <t>Density plot showing annual electricity bill for each electricity customer by Electricity Network in the retailer reporting information - Without Controlled Load</t>
  </si>
  <si>
    <t>Figure 35</t>
  </si>
  <si>
    <t>Density plot showing annual electricity consumption for each electricity customer by Electricity Network in the retailer reporting information - Without Controlled Load</t>
  </si>
  <si>
    <t>Figure 36</t>
  </si>
  <si>
    <t>Density plot showing annual electricity bill for each electricity customer by Electricity Network in the retailer reporting information - With Controlled Load</t>
  </si>
  <si>
    <t>Figure 37</t>
  </si>
  <si>
    <t>Density plot showing annual electricity consumption for each electricity customer by Electricity Network in the retailer reporting information - With Controlled Load</t>
  </si>
  <si>
    <t>Figure 38</t>
  </si>
  <si>
    <t>Density plot showing annual electricity bill for each electricity customer by Electricity Network in the retailer reporting information - Without Solar</t>
  </si>
  <si>
    <t>Figure 39</t>
  </si>
  <si>
    <t>Density plot showing annual electricity consumption for each electricity customer by Electricity Network in the retailer reporting information - Without Solar</t>
  </si>
  <si>
    <t>Figure 40</t>
  </si>
  <si>
    <t>Density plot showing annual electricity bill for each electricity customer by Electricity Network in the retailer reporting information - With Solar</t>
  </si>
  <si>
    <t>Figure 41</t>
  </si>
  <si>
    <t>Density plot showing annual electricity consumption for each electricity customer by Electricity Network in the retailer reporting information - With Solar</t>
  </si>
  <si>
    <t>Figure 42</t>
  </si>
  <si>
    <t>Density plot showing annual electricity bill for each electricity customer by Electricity Network in the retailer reporting information - Comparison of Without and With Solar</t>
  </si>
  <si>
    <t>Figure 43</t>
  </si>
  <si>
    <t>Density plot showing annual electricity consumption for each electricity customer by Electricity Network in the retailer reporting information - Comparison of Without and With Solar</t>
  </si>
  <si>
    <t>Figure 44</t>
  </si>
  <si>
    <t>Density plot showing annual electricity bill for each electricity customer by Electricity Network in the retailer reporting information - Comparison of Without and With Controlled Load</t>
  </si>
  <si>
    <t>Figure 45</t>
  </si>
  <si>
    <t>Density plot showing annual electricity consumption for each electricity customer by Electricity Network in the retailer reporting information - Comparison of Without and With Controlled Load</t>
  </si>
  <si>
    <t>Field</t>
  </si>
  <si>
    <t>Definition</t>
  </si>
  <si>
    <t>Customer account</t>
  </si>
  <si>
    <t>Customer account refers to a unique record of a customer with a retailer (or on-supplied customers). This metric will double count those households that switch from one retailer to another within the financial year.</t>
  </si>
  <si>
    <t>Customer accounts-to-eligible uptake</t>
  </si>
  <si>
    <t>Customer accounts that received the Rebate relative to the number of eligible customers (%).</t>
  </si>
  <si>
    <t>Electricity (kWh)</t>
  </si>
  <si>
    <t>Electricity consumption by customer account. Where a customer account does not have bills covering the entire year, the Department has annualised the consumption based on the number of days billing information is available for.</t>
  </si>
  <si>
    <t>Electricity bill</t>
  </si>
  <si>
    <t>Electricity bill in this report refers to annual billed amount customers would have paid before rebates were deducted. Where a customer account does not have bills covering the entire year, the Department has annualised the bill based on the number of days billing information is available for.</t>
  </si>
  <si>
    <t>Energy Accounts Payment Assistance (EAPA) Scheme</t>
  </si>
  <si>
    <t>The Energy Accounts Payment Assistance (EAPA) Scheme helps people experiencing a short term financial crisis or emergency to pay their electricity or gas bill.</t>
  </si>
  <si>
    <t>Family Energy Rebate (FER)</t>
  </si>
  <si>
    <t>The Family Energy Rebate helps NSW family households with dependent children who have received the Family Tax Benefit payment from the Federal Department of Human Services.</t>
  </si>
  <si>
    <t>Gas bill</t>
  </si>
  <si>
    <t>Gas bill in this report refers to annual billed amount (i.e. the sum of monthly or quarterly natural gas bills, including LPG) customers would have paid before rebates were deducted. Where a customer account does not have bills covering the entire year, the Department has annualised the bill based on the number of days billing information is available for.</t>
  </si>
  <si>
    <t>Hardship plan</t>
  </si>
  <si>
    <t>A retailer’s hardship program which helps customer with financial difficulty. Whether the customer had received hardship plan in the twelve months prior to disconnection.</t>
  </si>
  <si>
    <t>Life Support Rebate (LSR)</t>
  </si>
  <si>
    <t>The Life Support Rebate assists customers to pay their electricity bills if they are required, or have someone living with them who is required, to use approved energy-intensive equipment at home.</t>
  </si>
  <si>
    <t>Low Income Household Rebate (LIHR)</t>
  </si>
  <si>
    <t xml:space="preserve">The Low Income Household Rebate assists customers who hold eligible concession cards issued by the Federal Department of Human Services or the Department of Veterans’ Affairs. </t>
  </si>
  <si>
    <t>Market offer</t>
  </si>
  <si>
    <t>The prices under market offer contracts are set by the retailers. The terms and conditions of these contracts must adhere to minimum requirements governed by law. However, retailers and customers can choose to negotiate all other terms and conditions of the contract.</t>
  </si>
  <si>
    <t>Medical Energy Rebate (MER)</t>
  </si>
  <si>
    <t>The Medical Energy Rebate assists customers who have an inability to self-regulate body temperature when exposed to extremes (hot or cold) of environmental temperatures.</t>
  </si>
  <si>
    <t>Natural Gas (MJ)</t>
  </si>
  <si>
    <t>Gas consumption by customer account. Where a customer account does not have bills covering the entire year, the Department has annualised the consumption based on the number of days billing information is available for.</t>
  </si>
  <si>
    <t>NSW Gas Rebate (Gas)</t>
  </si>
  <si>
    <t>The NSW Gas Rebate helps eligible NSW households pay their natural gas bills. From 1 July 2016, this rebate will also be available to eligible households that rely on LPG for their basic needs.</t>
  </si>
  <si>
    <t>On-supplied</t>
  </si>
  <si>
    <t>On-supplied refers to customers that apply for rebates directly to the Department because they are not a direct energy account holder (e.g. households that live in a caravan park that pay the park owner for electricity).</t>
  </si>
  <si>
    <t>Payment plan</t>
  </si>
  <si>
    <t>A retailer’s payment arrangement plan which helps customer pay the energy bills in affordable instalments. Whether the customer had received payment arrangements in the twelve months prior to disconnection.</t>
  </si>
  <si>
    <t>Postcode</t>
  </si>
  <si>
    <t xml:space="preserve">Postcode for the supply address for the National Meter Identifier associated with each bill associated with each customer account (site address). </t>
  </si>
  <si>
    <t>Reporting period</t>
  </si>
  <si>
    <t xml:space="preserve">According to the NSW Social Programs for Energy Code, retailers are required to submit rebate billing data to the Department every six month since July 2017. This report package only covers the information between July to December 2019. To gain a holistic view on rebate program, Jul-Dec 2019 data is compared with July 2018 to June 2019 data (FY2018/19). </t>
  </si>
  <si>
    <t>Standard offer</t>
  </si>
  <si>
    <t>The terms and conditions of standard offer contracts are regulated by law. Retailers cannot change the terms and conditions. The prices under standard offer contracts are set by the retailers themselves and cannot change more frequently than once every six months.</t>
  </si>
  <si>
    <t>Seniors Energy Rebate</t>
  </si>
  <si>
    <t xml:space="preserve">The Seniors Energy Rebate helps independent retirees having Commonwealth Seniors Health Card (CSHC) cover the cost of their electricity. </t>
  </si>
  <si>
    <t>Unique customer</t>
  </si>
  <si>
    <t>Unique customer is an attempt to estimate the number of rebate customers after accounting for those customers that switch from one retailer to another within the financial year.</t>
  </si>
  <si>
    <t>Table 1 Rebate customer numbers and rebate value in FY2019-20</t>
  </si>
  <si>
    <t>Rebate type</t>
  </si>
  <si>
    <r>
      <t>Total paid amount</t>
    </r>
    <r>
      <rPr>
        <b/>
        <vertAlign val="superscript"/>
        <sz val="9"/>
        <color indexed="9"/>
        <rFont val="Arial"/>
        <family val="2"/>
      </rPr>
      <t>2</t>
    </r>
    <r>
      <rPr>
        <b/>
        <sz val="9"/>
        <color indexed="9"/>
        <rFont val="Arial"/>
        <family val="2"/>
      </rPr>
      <t xml:space="preserve"> ($)</t>
    </r>
  </si>
  <si>
    <r>
      <t>Average paid per customer account</t>
    </r>
    <r>
      <rPr>
        <b/>
        <vertAlign val="superscript"/>
        <sz val="9"/>
        <color indexed="9"/>
        <rFont val="Arial"/>
        <family val="2"/>
      </rPr>
      <t>3</t>
    </r>
    <r>
      <rPr>
        <b/>
        <sz val="9"/>
        <color indexed="9"/>
        <rFont val="Arial"/>
        <family val="2"/>
      </rPr>
      <t xml:space="preserve"> ($)</t>
    </r>
  </si>
  <si>
    <t>Assumed average rebate per unique customer ($)</t>
  </si>
  <si>
    <r>
      <t>Estimated number of unique customers</t>
    </r>
    <r>
      <rPr>
        <b/>
        <vertAlign val="superscript"/>
        <sz val="9"/>
        <color indexed="9"/>
        <rFont val="Arial"/>
        <family val="2"/>
      </rPr>
      <t>4,5</t>
    </r>
  </si>
  <si>
    <r>
      <t xml:space="preserve">Implied rate of customers switching retailers </t>
    </r>
    <r>
      <rPr>
        <b/>
        <vertAlign val="superscript"/>
        <sz val="9"/>
        <color indexed="9"/>
        <rFont val="Arial"/>
        <family val="2"/>
      </rPr>
      <t>6</t>
    </r>
  </si>
  <si>
    <t>Low Income Household Rebate</t>
  </si>
  <si>
    <r>
      <t>NSW Gas Rebate</t>
    </r>
    <r>
      <rPr>
        <vertAlign val="superscript"/>
        <sz val="9"/>
        <color indexed="63"/>
        <rFont val="Arial"/>
        <family val="2"/>
      </rPr>
      <t>7</t>
    </r>
  </si>
  <si>
    <t>Family Energy Rebate</t>
  </si>
  <si>
    <t>n/a</t>
  </si>
  <si>
    <t>Life Support Rebate</t>
  </si>
  <si>
    <t>Medical Energy Rebate</t>
  </si>
  <si>
    <r>
      <t>Seniors Energy Rebate</t>
    </r>
    <r>
      <rPr>
        <vertAlign val="superscript"/>
        <sz val="9"/>
        <color indexed="63"/>
        <rFont val="Arial"/>
        <family val="2"/>
      </rPr>
      <t>8</t>
    </r>
  </si>
  <si>
    <t>Total</t>
  </si>
  <si>
    <t>Notes</t>
  </si>
  <si>
    <t>2 These rebates estimates are based on retailer reporting information and do not match invoicing data.</t>
  </si>
  <si>
    <t>4 Number of unique customers for each rebate type is based on an assumed average rebate amount per customer. This is less than the number of customer accounts as customers that switch retailers appear as two customer accounts.</t>
  </si>
  <si>
    <t>6 Customer accounts that switched estimated by taking the difference between estimates for number of unique accounts and unique customers.</t>
  </si>
  <si>
    <t>7 NSW Gas Rebate figures includes natural gas and LPG.</t>
  </si>
  <si>
    <t>8 Seniors Energy Rebate was introduced in July 2019. This is processed and paid by Service NSW.</t>
  </si>
  <si>
    <t>Table 2 Customer numbers and eligible households in FY2019-20</t>
  </si>
  <si>
    <r>
      <t>Eligible customers / households</t>
    </r>
    <r>
      <rPr>
        <b/>
        <vertAlign val="superscript"/>
        <sz val="9"/>
        <color indexed="9"/>
        <rFont val="Arial"/>
        <family val="2"/>
      </rPr>
      <t>1</t>
    </r>
    <r>
      <rPr>
        <b/>
        <sz val="9"/>
        <color indexed="9"/>
        <rFont val="Arial"/>
        <family val="2"/>
      </rPr>
      <t xml:space="preserve">
(#)</t>
    </r>
  </si>
  <si>
    <r>
      <t>Customer accounts</t>
    </r>
    <r>
      <rPr>
        <b/>
        <vertAlign val="superscript"/>
        <sz val="9"/>
        <color indexed="9"/>
        <rFont val="Arial"/>
        <family val="2"/>
      </rPr>
      <t>2</t>
    </r>
    <r>
      <rPr>
        <b/>
        <sz val="9"/>
        <color indexed="9"/>
        <rFont val="Arial"/>
        <family val="2"/>
      </rPr>
      <t xml:space="preserve"> 
(#)</t>
    </r>
  </si>
  <si>
    <t>Customer accounts that received a rebate relative to eligible households (%)</t>
  </si>
  <si>
    <t>Unique customers that received a rebate (#)</t>
  </si>
  <si>
    <t>Unique customers relative to eligible households (%)</t>
  </si>
  <si>
    <t>NSW Gas Rebate</t>
  </si>
  <si>
    <r>
      <t>Family Energy Rebate</t>
    </r>
    <r>
      <rPr>
        <vertAlign val="superscript"/>
        <sz val="9"/>
        <color indexed="63"/>
        <rFont val="Arial"/>
        <family val="2"/>
      </rPr>
      <t>3</t>
    </r>
  </si>
  <si>
    <t>1 Estimates based on data provided by Federal Department of Human Services, Department of Veterans Affairs and Australian Taxation Office.</t>
  </si>
  <si>
    <t>2 Number of customer accounts includes departmental data on the number of on-supplied and FER customers.</t>
  </si>
  <si>
    <t>3 Family Energy Rebate data is not available as it is paid once a year.</t>
  </si>
  <si>
    <r>
      <t>Table 3 Annual electricity consumption and bills in FY2019-20 by retail offer type</t>
    </r>
    <r>
      <rPr>
        <b/>
        <vertAlign val="superscript"/>
        <sz val="16"/>
        <color indexed="56"/>
        <rFont val="Arial"/>
        <family val="2"/>
      </rPr>
      <t>1</t>
    </r>
  </si>
  <si>
    <t>Offer type</t>
  </si>
  <si>
    <t>Number of electricity customer accounts</t>
  </si>
  <si>
    <t>Average annual electricity bill ($/yr)</t>
  </si>
  <si>
    <t>Average electricity use (kWh/yr)</t>
  </si>
  <si>
    <t>Average electricity cost (c/kWh)</t>
  </si>
  <si>
    <r>
      <t>Average annual rebate</t>
    </r>
    <r>
      <rPr>
        <b/>
        <vertAlign val="superscript"/>
        <sz val="9"/>
        <color indexed="9"/>
        <rFont val="Arial"/>
        <family val="2"/>
      </rPr>
      <t xml:space="preserve">2,3 </t>
    </r>
    <r>
      <rPr>
        <b/>
        <sz val="9"/>
        <color indexed="9"/>
        <rFont val="Arial"/>
        <family val="2"/>
      </rPr>
      <t>($)</t>
    </r>
  </si>
  <si>
    <t>Rebates relative to electricity bill (%)</t>
  </si>
  <si>
    <t>Market offer only</t>
  </si>
  <si>
    <t>Standard offer only</t>
  </si>
  <si>
    <t>Customer accounts which switched from standard to market</t>
  </si>
  <si>
    <t>Total from retailer reporting (excludes on supplied customers)</t>
  </si>
  <si>
    <t>1 All data in this table is based on retailer reporting information and may not match results in other tables which have been suplemented with Departmental information.</t>
  </si>
  <si>
    <t>2 When a customer switches energy retailers, only a portion of their annual bill will appear in a retailer’s reporting information. Most rebates (except EAPA and FER) are paid based on the on a daily basis so only part of a rebate will be captured. This metric inflates the rebate amount to represent a full year rebate amount to account for customers who switch retailers.</t>
  </si>
  <si>
    <t>3 These figures do not include Energy Account Payment Assistance (EAPA) vouchers.</t>
  </si>
  <si>
    <r>
      <t>Table 4 Annual gas consumption and bills in FY2019-20 by retail offer type</t>
    </r>
    <r>
      <rPr>
        <b/>
        <vertAlign val="superscript"/>
        <sz val="16"/>
        <color indexed="56"/>
        <rFont val="Arial"/>
        <family val="2"/>
      </rPr>
      <t>1</t>
    </r>
  </si>
  <si>
    <t>Number of gas customer accounts</t>
  </si>
  <si>
    <t>Average annual gas bill ($/yr)</t>
  </si>
  <si>
    <t>Average gas use (MJ/yr)</t>
  </si>
  <si>
    <t>Average gas cost (c/MJ)</t>
  </si>
  <si>
    <r>
      <t>Average annual  rebate</t>
    </r>
    <r>
      <rPr>
        <b/>
        <vertAlign val="superscript"/>
        <sz val="9"/>
        <color indexed="9"/>
        <rFont val="Arial"/>
        <family val="2"/>
      </rPr>
      <t>2,3</t>
    </r>
    <r>
      <rPr>
        <b/>
        <sz val="9"/>
        <color indexed="9"/>
        <rFont val="Arial"/>
        <family val="2"/>
      </rPr>
      <t xml:space="preserve"> ($)</t>
    </r>
  </si>
  <si>
    <t>Rebates relative to gas bill (%)</t>
  </si>
  <si>
    <t>Customer that switched from standard to market</t>
  </si>
  <si>
    <t>2 When a customer switches energy retailers only a portion of their annual bill will appear in a retailer’s reporting information. Most rebates (except EAPA and FER) are paid based on the on a daily basis so only part of a rebate will be captured. This metric inflates the rebate amount to represent a full year rebate amount to account for customers who switch retailers.</t>
  </si>
  <si>
    <t>Table 5 Rebate uptake in FY2019-20 by electricity network</t>
  </si>
  <si>
    <t>Electricity network</t>
  </si>
  <si>
    <r>
      <t>Number of customer accounts receiving a rebate</t>
    </r>
    <r>
      <rPr>
        <b/>
        <vertAlign val="superscript"/>
        <sz val="9"/>
        <color indexed="9"/>
        <rFont val="Arial"/>
        <family val="2"/>
      </rPr>
      <t>1</t>
    </r>
  </si>
  <si>
    <r>
      <t>Number of residential customers in 2019</t>
    </r>
    <r>
      <rPr>
        <b/>
        <vertAlign val="superscript"/>
        <sz val="9"/>
        <color indexed="9"/>
        <rFont val="Arial"/>
        <family val="2"/>
      </rPr>
      <t>2</t>
    </r>
  </si>
  <si>
    <t>Customer accounts receiving a rebate relative to total customers (%)</t>
  </si>
  <si>
    <r>
      <t>Ausgrid</t>
    </r>
    <r>
      <rPr>
        <vertAlign val="superscript"/>
        <sz val="9"/>
        <color indexed="63"/>
        <rFont val="Arial"/>
        <family val="2"/>
      </rPr>
      <t>3</t>
    </r>
  </si>
  <si>
    <t>Endeavour Energy</t>
  </si>
  <si>
    <t>Essential Energy</t>
  </si>
  <si>
    <r>
      <t>Total</t>
    </r>
    <r>
      <rPr>
        <vertAlign val="superscript"/>
        <sz val="9"/>
        <color indexed="63"/>
        <rFont val="Arial"/>
        <family val="2"/>
      </rPr>
      <t>4</t>
    </r>
  </si>
  <si>
    <t>1 Number of electricity customer accounts’ counts customer accounts receiving a rebate that appear in both retailer reporting and on-supplied dataset.</t>
  </si>
  <si>
    <t xml:space="preserve">2 Based on Q3 2019-2020 AER Retail energy market performance report, AEMC's 2020 Retail Competition Review and departmental data. </t>
  </si>
  <si>
    <r>
      <t>3</t>
    </r>
    <r>
      <rPr>
        <sz val="8"/>
        <color indexed="63"/>
        <rFont val="Arial"/>
        <family val="2"/>
      </rPr>
      <t xml:space="preserve"> Based on customers within the distribution network area</t>
    </r>
  </si>
  <si>
    <t>4 Total figures include all records from retailers reporting and on-supplied dataset, which may be outside the distribution network area (e.g. invalid postcodes or postcodes across state boundary).</t>
  </si>
  <si>
    <t>Table 6 Electricity consumption and bills in FY2019-20 by offer type and electricity network</t>
  </si>
  <si>
    <r>
      <t>Offer type</t>
    </r>
    <r>
      <rPr>
        <b/>
        <vertAlign val="superscript"/>
        <sz val="9"/>
        <color indexed="9"/>
        <rFont val="Arial"/>
        <family val="2"/>
      </rPr>
      <t>1</t>
    </r>
  </si>
  <si>
    <t>Number of customer accounts receiving a rebate</t>
  </si>
  <si>
    <t>Average annual electricity bill
($/yr)</t>
  </si>
  <si>
    <r>
      <t>Average annual rebate</t>
    </r>
    <r>
      <rPr>
        <b/>
        <vertAlign val="superscript"/>
        <sz val="9"/>
        <color indexed="9"/>
        <rFont val="Arial"/>
        <family val="2"/>
      </rPr>
      <t>2, 3</t>
    </r>
    <r>
      <rPr>
        <b/>
        <sz val="9"/>
        <color indexed="9"/>
        <rFont val="Arial"/>
        <family val="2"/>
      </rPr>
      <t xml:space="preserve"> ($)</t>
    </r>
  </si>
  <si>
    <t>Rebates relative to bill (%)</t>
  </si>
  <si>
    <t>Ausgrid</t>
  </si>
  <si>
    <t>Standard</t>
  </si>
  <si>
    <t>Market</t>
  </si>
  <si>
    <r>
      <t>Total from retailer reporting</t>
    </r>
    <r>
      <rPr>
        <vertAlign val="superscript"/>
        <sz val="9"/>
        <color indexed="63"/>
        <rFont val="Arial"/>
        <family val="2"/>
      </rPr>
      <t>4</t>
    </r>
  </si>
  <si>
    <t>3 These figures do not include Energy Account Payment Assistance (EAPA) vouchers</t>
  </si>
  <si>
    <t xml:space="preserve">4 "Total from retailer reporting" only counts customer accounts receiving a rebate that appear in retailer reporting information. </t>
  </si>
  <si>
    <t>Table 7 Rebate uptake in FY2019-20 by gas network</t>
  </si>
  <si>
    <t>Gas network</t>
  </si>
  <si>
    <r>
      <t>Jemena</t>
    </r>
    <r>
      <rPr>
        <vertAlign val="superscript"/>
        <sz val="9"/>
        <color indexed="63"/>
        <rFont val="Arial"/>
        <family val="2"/>
      </rPr>
      <t>3</t>
    </r>
  </si>
  <si>
    <r>
      <t>ActewAGL</t>
    </r>
    <r>
      <rPr>
        <vertAlign val="superscript"/>
        <sz val="9"/>
        <color indexed="63"/>
        <rFont val="Arial"/>
        <family val="2"/>
      </rPr>
      <t>3</t>
    </r>
  </si>
  <si>
    <r>
      <t>Central Ranges (APA)</t>
    </r>
    <r>
      <rPr>
        <vertAlign val="superscript"/>
        <sz val="9"/>
        <color indexed="63"/>
        <rFont val="Arial"/>
        <family val="2"/>
      </rPr>
      <t>3</t>
    </r>
  </si>
  <si>
    <r>
      <t>Australian Gas Networks</t>
    </r>
    <r>
      <rPr>
        <vertAlign val="superscript"/>
        <sz val="10"/>
        <color indexed="63"/>
        <rFont val="Arial"/>
        <family val="2"/>
      </rPr>
      <t>3</t>
    </r>
  </si>
  <si>
    <t>1 Number of customer accounts’ counts customer accounts receiving a rebate that appear in both retailer reporting and on-supplied dataset.</t>
  </si>
  <si>
    <t>3 Based on customers within the gas network area</t>
  </si>
  <si>
    <t>4 Total figures include all records from retailers reporting and on-supplied dataset, which may be outside the gas network area (e.g. invalid postcodes or postcodes across state boundary).</t>
  </si>
  <si>
    <t>Table 8 Gas consumption and bills in FY2019-20 by retail offer type and gas network</t>
  </si>
  <si>
    <t>Average gas cost (c/kWh)</t>
  </si>
  <si>
    <r>
      <t>Average annual rebate</t>
    </r>
    <r>
      <rPr>
        <b/>
        <vertAlign val="superscript"/>
        <sz val="9"/>
        <color indexed="9"/>
        <rFont val="Arial"/>
        <family val="2"/>
      </rPr>
      <t>1,2</t>
    </r>
    <r>
      <rPr>
        <b/>
        <sz val="9"/>
        <color indexed="9"/>
        <rFont val="Arial"/>
        <family val="2"/>
      </rPr>
      <t xml:space="preserve"> ($)</t>
    </r>
  </si>
  <si>
    <t>Jemena</t>
  </si>
  <si>
    <r>
      <t>Total from retailer reporting</t>
    </r>
    <r>
      <rPr>
        <vertAlign val="superscript"/>
        <sz val="9"/>
        <color indexed="63"/>
        <rFont val="Arial"/>
        <family val="2"/>
      </rPr>
      <t>3</t>
    </r>
  </si>
  <si>
    <t>ActewAGL</t>
  </si>
  <si>
    <t>Central Ranges (APA)</t>
  </si>
  <si>
    <t>Australian Gas Networks</t>
  </si>
  <si>
    <t>1 When a customer switches energy retailers only a portion of their annual bill will appear in a retailer’s reporting information. Most rebates (except EAPA and FER) are paid based on the on a daily basis so only part of a rebate will be captured. This metric inflates the rebate amount to represent a full year rebate amount to account for customers who switch retailers.</t>
  </si>
  <si>
    <t>2 These figures do not include Energy Account Payment Assistance (EAPA) vouchers.</t>
  </si>
  <si>
    <t xml:space="preserve">3  "Total from retailer reporting" only counts customer accounts receiving a rebate that appear in retailer reporting information. </t>
  </si>
  <si>
    <t>Table 9 Customer accounts and value by local government area in FY2019-20</t>
  </si>
  <si>
    <t>Top ten Local Government Areas</t>
  </si>
  <si>
    <t>Bottom ten Local Government Areas</t>
  </si>
  <si>
    <t>Local Government Area</t>
  </si>
  <si>
    <r>
      <t>Total customer accounts</t>
    </r>
    <r>
      <rPr>
        <b/>
        <vertAlign val="superscript"/>
        <sz val="9"/>
        <color indexed="9"/>
        <rFont val="Arial"/>
        <family val="2"/>
      </rPr>
      <t>1</t>
    </r>
  </si>
  <si>
    <t>Total rebate value ($)</t>
  </si>
  <si>
    <t>Central Coast</t>
  </si>
  <si>
    <t>Balranald</t>
  </si>
  <si>
    <t>Canterbury-Bankstown</t>
  </si>
  <si>
    <t>Brewarrina</t>
  </si>
  <si>
    <t>Blacktown</t>
  </si>
  <si>
    <t>Carrathool</t>
  </si>
  <si>
    <t>Lake Macquarie</t>
  </si>
  <si>
    <t>Central Darling</t>
  </si>
  <si>
    <t>Wollongong</t>
  </si>
  <si>
    <t>Bourke</t>
  </si>
  <si>
    <t>Fairfield</t>
  </si>
  <si>
    <t>Bogan</t>
  </si>
  <si>
    <t>Liverpool</t>
  </si>
  <si>
    <t>Warren</t>
  </si>
  <si>
    <t>Cumberland</t>
  </si>
  <si>
    <t>Hay</t>
  </si>
  <si>
    <t>Penrith</t>
  </si>
  <si>
    <t>Walcha</t>
  </si>
  <si>
    <t>Mid-Coast</t>
  </si>
  <si>
    <t>Lockhart</t>
  </si>
  <si>
    <t>1 Based on the number of distinct customer accounts for electricity from retailer information and on-supplied, FER and EAPA customers numbers from departmental records.</t>
  </si>
  <si>
    <t>Table 10 Market offers for electricity in 10 top and bottom local government areas in FY2019-20</t>
  </si>
  <si>
    <r>
      <t>Customer accounts on market offers for electricity</t>
    </r>
    <r>
      <rPr>
        <b/>
        <vertAlign val="superscript"/>
        <sz val="9"/>
        <color indexed="9"/>
        <rFont val="Arial"/>
        <family val="2"/>
      </rPr>
      <t>1</t>
    </r>
    <r>
      <rPr>
        <b/>
        <sz val="9"/>
        <color indexed="9"/>
        <rFont val="Arial"/>
        <family val="2"/>
      </rPr>
      <t xml:space="preserve"> (%)</t>
    </r>
    <r>
      <rPr>
        <sz val="8"/>
        <color indexed="63"/>
        <rFont val="Arial"/>
        <family val="2"/>
      </rPr>
      <t> </t>
    </r>
  </si>
  <si>
    <t>Muswellbrook</t>
  </si>
  <si>
    <t>Berrigan</t>
  </si>
  <si>
    <t>Queanbeyan-Palerang Regional</t>
  </si>
  <si>
    <t>Port Stephens</t>
  </si>
  <si>
    <t>Upper Lachlan Shire</t>
  </si>
  <si>
    <t>Maitland</t>
  </si>
  <si>
    <t>Tenterfield</t>
  </si>
  <si>
    <t>Singleton</t>
  </si>
  <si>
    <t>Hilltops</t>
  </si>
  <si>
    <t>Camden</t>
  </si>
  <si>
    <t>Cessnock</t>
  </si>
  <si>
    <t>Goulburn Mulwaree</t>
  </si>
  <si>
    <t>Unincorporated Nsw</t>
  </si>
  <si>
    <t>Federation</t>
  </si>
  <si>
    <t>Broken Hill</t>
  </si>
  <si>
    <t xml:space="preserve">1 Based on the number of distinct customer accounts on market offers relative to the total number of customer accounts for electricity. </t>
  </si>
  <si>
    <t>Table 11 Market offers for gas in 10 top and bottom local government areas in FY2019-20</t>
  </si>
  <si>
    <r>
      <t>Customer accounts on market offers for gas</t>
    </r>
    <r>
      <rPr>
        <b/>
        <vertAlign val="superscript"/>
        <sz val="9"/>
        <color indexed="9"/>
        <rFont val="Arial"/>
        <family val="2"/>
      </rPr>
      <t>1</t>
    </r>
    <r>
      <rPr>
        <b/>
        <sz val="9"/>
        <color indexed="9"/>
        <rFont val="Arial"/>
        <family val="2"/>
      </rPr>
      <t xml:space="preserve"> (%)</t>
    </r>
    <r>
      <rPr>
        <sz val="8"/>
        <color indexed="63"/>
        <rFont val="Arial"/>
        <family val="2"/>
      </rPr>
      <t> </t>
    </r>
  </si>
  <si>
    <t>Hawkesbury</t>
  </si>
  <si>
    <t>Shoalhaven</t>
  </si>
  <si>
    <t>Wollondilly</t>
  </si>
  <si>
    <t>The Hills Shire</t>
  </si>
  <si>
    <t>Wagga Wagga</t>
  </si>
  <si>
    <t>Wingecarribee</t>
  </si>
  <si>
    <t>Inner West</t>
  </si>
  <si>
    <t>Blue Mountains</t>
  </si>
  <si>
    <t>Sydney</t>
  </si>
  <si>
    <t>Albury</t>
  </si>
  <si>
    <t>Waverley</t>
  </si>
  <si>
    <t>Shellharbour</t>
  </si>
  <si>
    <t>Bayside</t>
  </si>
  <si>
    <t>1 Based on the number of distinct customer accounts on market offers relative to the total number of customer accounts for gas.</t>
  </si>
  <si>
    <t>Table 12 Uptake by eligible households in 10 top and bottom local government areas in FY2019-20</t>
  </si>
  <si>
    <r>
      <t xml:space="preserve">Ratio of LIHR customer accounts to eligible households (%) </t>
    </r>
    <r>
      <rPr>
        <b/>
        <vertAlign val="superscript"/>
        <sz val="9"/>
        <color indexed="9"/>
        <rFont val="Arial"/>
        <family val="2"/>
      </rPr>
      <t>1</t>
    </r>
  </si>
  <si>
    <r>
      <t xml:space="preserve">Ratio of LIHR customer accounts to eligible households  (%) </t>
    </r>
    <r>
      <rPr>
        <b/>
        <vertAlign val="superscript"/>
        <sz val="9"/>
        <color indexed="9"/>
        <rFont val="Arial"/>
        <family val="2"/>
      </rPr>
      <t>1</t>
    </r>
  </si>
  <si>
    <t>Woollahra</t>
  </si>
  <si>
    <t>Strathfield</t>
  </si>
  <si>
    <t>Murray River</t>
  </si>
  <si>
    <t>Walgett</t>
  </si>
  <si>
    <t>Temora</t>
  </si>
  <si>
    <t>Byron</t>
  </si>
  <si>
    <t>Cootamundra-Gundagai Regional</t>
  </si>
  <si>
    <t>North Sydney</t>
  </si>
  <si>
    <t>Junee</t>
  </si>
  <si>
    <t>Willoughby</t>
  </si>
  <si>
    <t>Snowy Valleys</t>
  </si>
  <si>
    <t>Burwood</t>
  </si>
  <si>
    <t>Disconnected customer accounts</t>
  </si>
  <si>
    <r>
      <t xml:space="preserve">Customer accounts having payment or hardship plan </t>
    </r>
    <r>
      <rPr>
        <b/>
        <vertAlign val="superscript"/>
        <sz val="9"/>
        <color indexed="9"/>
        <rFont val="Arial"/>
        <family val="2"/>
      </rPr>
      <t>2</t>
    </r>
  </si>
  <si>
    <t>Customer accounts disconnected relative to total rebate customer accounts (%)</t>
  </si>
  <si>
    <t>Customer accounts reconnected within a day of disconnection</t>
  </si>
  <si>
    <t>Average overdue amount when disconnected</t>
  </si>
  <si>
    <t>Average annual electricity use (kWh/yr)</t>
  </si>
  <si>
    <t>1 All data in this table is based on retailer reporting information and may not match results in other tables which have been suplemented with Departmental information</t>
  </si>
  <si>
    <t>2 Whether in the 12 months prior to disconnection the customer had been on the retailer’s hardship or payment plan</t>
  </si>
  <si>
    <t>Average overdue amount when disconnected ($)</t>
  </si>
  <si>
    <t>Average annual gas use (MJ/yr)</t>
  </si>
  <si>
    <t>&lt;10</t>
  </si>
  <si>
    <t>APA Group</t>
  </si>
  <si>
    <t>2 Whether in the 12 months prior to disconnection the customer had been on the retailer’s hardship or payment plan.</t>
  </si>
  <si>
    <r>
      <t>Table 15-A Average Annual electricity consumption and bills by Tariff plan reported in FY2019-20</t>
    </r>
    <r>
      <rPr>
        <b/>
        <vertAlign val="superscript"/>
        <sz val="16"/>
        <color indexed="56"/>
        <rFont val="Arial"/>
        <family val="2"/>
      </rPr>
      <t>1</t>
    </r>
  </si>
  <si>
    <t>Tariff type</t>
  </si>
  <si>
    <r>
      <t>Number of electricity customer accounts</t>
    </r>
    <r>
      <rPr>
        <b/>
        <vertAlign val="superscript"/>
        <sz val="9"/>
        <color indexed="9"/>
        <rFont val="Arial"/>
        <family val="2"/>
      </rPr>
      <t>2</t>
    </r>
  </si>
  <si>
    <t>Average annualised electricity bill ($/yr)</t>
  </si>
  <si>
    <t>Average annualised electricity use (kWh/yr)</t>
  </si>
  <si>
    <r>
      <t>Average annual rebate</t>
    </r>
    <r>
      <rPr>
        <b/>
        <vertAlign val="superscript"/>
        <sz val="9"/>
        <color indexed="9"/>
        <rFont val="Arial"/>
        <family val="2"/>
      </rPr>
      <t xml:space="preserve"> </t>
    </r>
    <r>
      <rPr>
        <b/>
        <sz val="9"/>
        <color indexed="9"/>
        <rFont val="Arial"/>
        <family val="2"/>
      </rPr>
      <t>($)</t>
    </r>
  </si>
  <si>
    <t>% of customer on total rebate population</t>
  </si>
  <si>
    <t>Average Annualised Discount</t>
  </si>
  <si>
    <t>Average Annualised Solar Export (kWh/yr)</t>
  </si>
  <si>
    <t>Average Solar Feed-in Tariff (c/kWh)</t>
  </si>
  <si>
    <r>
      <t>Flat tariff</t>
    </r>
    <r>
      <rPr>
        <vertAlign val="superscript"/>
        <sz val="9"/>
        <rFont val="Arial"/>
        <family val="2"/>
      </rPr>
      <t>3</t>
    </r>
  </si>
  <si>
    <t>NA</t>
  </si>
  <si>
    <r>
      <t>Flat with Controlled Load</t>
    </r>
    <r>
      <rPr>
        <vertAlign val="superscript"/>
        <sz val="9"/>
        <color indexed="63"/>
        <rFont val="Arial"/>
        <family val="2"/>
      </rPr>
      <t>3</t>
    </r>
  </si>
  <si>
    <r>
      <t>Time-of-use</t>
    </r>
    <r>
      <rPr>
        <vertAlign val="superscript"/>
        <sz val="9"/>
        <rFont val="Arial"/>
        <family val="2"/>
      </rPr>
      <t>3</t>
    </r>
  </si>
  <si>
    <r>
      <t>Time-of-use with Controllled load</t>
    </r>
    <r>
      <rPr>
        <vertAlign val="superscript"/>
        <sz val="9"/>
        <color indexed="63"/>
        <rFont val="Arial"/>
        <family val="2"/>
      </rPr>
      <t>3</t>
    </r>
  </si>
  <si>
    <r>
      <t>Solar</t>
    </r>
    <r>
      <rPr>
        <vertAlign val="superscript"/>
        <sz val="9"/>
        <rFont val="Arial"/>
        <family val="2"/>
      </rPr>
      <t>3,4</t>
    </r>
  </si>
  <si>
    <r>
      <t xml:space="preserve">     Flat with Solar</t>
    </r>
    <r>
      <rPr>
        <vertAlign val="superscript"/>
        <sz val="9"/>
        <color indexed="63"/>
        <rFont val="Arial"/>
        <family val="2"/>
      </rPr>
      <t>5</t>
    </r>
  </si>
  <si>
    <r>
      <t xml:space="preserve">     Flat with Controlled Load and Solar</t>
    </r>
    <r>
      <rPr>
        <vertAlign val="superscript"/>
        <sz val="9"/>
        <color indexed="63"/>
        <rFont val="Arial"/>
        <family val="2"/>
      </rPr>
      <t>5</t>
    </r>
  </si>
  <si>
    <r>
      <t xml:space="preserve">     Time-of-use with Solar</t>
    </r>
    <r>
      <rPr>
        <vertAlign val="superscript"/>
        <sz val="9"/>
        <color indexed="63"/>
        <rFont val="Arial"/>
        <family val="2"/>
      </rPr>
      <t>5</t>
    </r>
  </si>
  <si>
    <r>
      <t xml:space="preserve">     Time-of-use with Controllled load and Solar</t>
    </r>
    <r>
      <rPr>
        <vertAlign val="superscript"/>
        <sz val="9"/>
        <color indexed="63"/>
        <rFont val="Arial"/>
        <family val="2"/>
      </rPr>
      <t>5</t>
    </r>
  </si>
  <si>
    <r>
      <t>Table 15-B Median Annual electricity consumption and bills by Tariff plan reported in FY2019-20</t>
    </r>
    <r>
      <rPr>
        <b/>
        <vertAlign val="superscript"/>
        <sz val="16"/>
        <color indexed="56"/>
        <rFont val="Arial"/>
        <family val="2"/>
      </rPr>
      <t>1</t>
    </r>
  </si>
  <si>
    <t>Median annualised electricity bill ($/yr)</t>
  </si>
  <si>
    <t>Median annualised electricity use (kWh/yr)</t>
  </si>
  <si>
    <t>Median electricity cost (c/kWh)</t>
  </si>
  <si>
    <t>Median annual rebate ($)</t>
  </si>
  <si>
    <t>% of customer on total rebate population2</t>
  </si>
  <si>
    <t>Median Annualised Discount</t>
  </si>
  <si>
    <t>Median Annualised Solar Export (kWh/yr)</t>
  </si>
  <si>
    <t>Median Solar Feed-in Tariff (c/kWh)</t>
  </si>
  <si>
    <t xml:space="preserve">Notes: </t>
  </si>
  <si>
    <t>2 Adding these will be more than the total rebate customers in Table 1. This is because this table includes switching customers between offer types and also tariff types.</t>
  </si>
  <si>
    <t>3 Tariffs are mutually exclusive of each other.</t>
  </si>
  <si>
    <t>4 Total number of Solar customers. The subtotal of solar is provided in the next four rows.</t>
  </si>
  <si>
    <t>5 Adding this will add up to total Solar customers.</t>
  </si>
  <si>
    <t>Figures- Plots of electricity and gas bills and consumption for different Tariff types</t>
  </si>
  <si>
    <t xml:space="preserve"> </t>
  </si>
  <si>
    <t>Figure 1 Scatter plot showing annual electricity bill and consumption for each electricity customer in the retailer reporting information</t>
  </si>
  <si>
    <t>Figure 2 Scatter plot showing annual gas bills and consumption for each gas customer in the retailer reporting information</t>
  </si>
  <si>
    <t>Figure 3 Histogram plot showing annual electricity bill for electricity customers in the retailer reporting information - Flat tariff</t>
  </si>
  <si>
    <t>Figure 4 Histogram plot showing annual electricity consumption for electricity customers in the retailer reporting information - Flat tariff</t>
  </si>
  <si>
    <t>Figure 5 Histogram plot showing annual electricity bill for electricity customers in the retailer reporting information - Flat Tariff with Controlled Load</t>
  </si>
  <si>
    <t>Figure 6 Histogram plot showing annual electricity consumption for electricity customers in the retailer reporting information - Flat Tariff with Controlled Load</t>
  </si>
  <si>
    <t>Figure 7 Histogram plot showing annual electricity bill for electricity customers in the retailer reporting information - Time-of-use Tariff</t>
  </si>
  <si>
    <t>Figure 8 Histogram plot showing annual electricity consumption for electricity customers in the retailer reporting information - Time-of-use Tariff</t>
  </si>
  <si>
    <t>Figure 9 Histogram plot showing annual electricity bill for electricity customers in the retailer reporting information - Time-of-use with Controlled Load</t>
  </si>
  <si>
    <t>Figure 10 Histogram plot showing annual electricity consumption for electricity customers in the retailer reporting information - Time-of-use with Controlled Load</t>
  </si>
  <si>
    <t>Figure 11 Histogram plot showing annual electricity bill for electricity customers in the retailer reporting information - Solar</t>
  </si>
  <si>
    <t>Figure 12 Histogram plot showing annual electricity consumption for electricity customers in the retailer reporting information - Solar</t>
  </si>
  <si>
    <t>Figure 13 Histogram plot showing annual electricity bill for electricity customers in the retailer reporting information - Flat Tariff with Solar</t>
  </si>
  <si>
    <t>Figure 14 Histogram plot showing annual electricity consumption for electricity customers in the retailer reporting information - Flat Tariff with Solar</t>
  </si>
  <si>
    <t>Figure 15 Histogram plot showing annual electricity bill for electricity customers in the retailer reporting information - Flat Tariff with Controlled Load and Solar</t>
  </si>
  <si>
    <t>Figure 16 Histogram plot showing annual electricity consumption for electricity customers in the retailer reporting information - Flat Tariff with Controlled Load and Solar</t>
  </si>
  <si>
    <t>Figure 17 Histogram plot showing annual electricity bill for electricity customers in the retailer reporting information - Time-of-use with Solar</t>
  </si>
  <si>
    <t>Figure 18 Histogram plot showing annual electricity consumption for electricity customers in the retailer reporting information - Time-of-use with Solar</t>
  </si>
  <si>
    <t>Figure 19 Histogram plot showing annual electricity bill for electricity customers in the retailer reporting information - Time-of-use with Controlled Load and Solar</t>
  </si>
  <si>
    <t>Figure 20 Histogram plot showing annual electricity consumption for electricity customers in the retailer reporting information - Time-of-use with Controlled Load and Solar</t>
  </si>
  <si>
    <t xml:space="preserve">Figure 21 Scatter plot showing annual electricity bill and consumption for each electricity customer in the retailer reporting information - With and without Controlled Load for All Networks
</t>
  </si>
  <si>
    <t>Figure 22 Scatter plot showing annual electricity bill and consumption for each electricity customer in the retailer reporting information - With and without Controlled Load for Ausgrid</t>
  </si>
  <si>
    <t>Figure 23 Scatter plot showing annual electricity bill and consumption for each electricity customer in the retailer reporting information - With and without Controlled Load for Endeavour Energy</t>
  </si>
  <si>
    <t>Figure 24 Scatter plot showing annual electricity bill and consumption for each electricity customer in the retailer reporting information - With and without Controlled Load for Essential Energy</t>
  </si>
  <si>
    <t>Figure 25 Scatter plot showing annual electricity bill and consumption for each electricity customer in the retailer reporting information - With and without Solar for All Networks</t>
  </si>
  <si>
    <t>Figure 26 Scatter plot showing annual electricity bill and consumption for each electricity customer in the retailer reporting information - With and without Solar for Ausgrid</t>
  </si>
  <si>
    <t>Figure 27 Scatter plot showing annual electricity bill and consumption for each electricity customer in the retailer reporting information - With and without Solar for Endeavour Energy</t>
  </si>
  <si>
    <t>Figure 28 Scatter plot showing annual electricity bill and consumption for each electricity customer in the retailer reporting information - With and without Solar for Essential Energy</t>
  </si>
  <si>
    <t>Figure 29 Scatter plot showing annual electricity bill and consumption for each electricity customer in the retailer reporting information - With and without TOU for All Networks</t>
  </si>
  <si>
    <t>Figure 30 Scatter plot showing annual electricity bill and consumption for each electricity customer in the retailer reporting information - With and without TOU for Ausgrid</t>
  </si>
  <si>
    <t>Figure 31 Scatter plot showing annual electricity bill and consumption for each electricity customer in the retailer reporting information - With and without TOU for Endeavour Energy</t>
  </si>
  <si>
    <t>Figure 32 Scatter plot showing annual electricity bill and consumption for each electricity customer in the retailer reporting information - With and without TOU for Essential Energy</t>
  </si>
  <si>
    <t>Figure 33 Scatter plot showing annual electricity bill and consumption for each electricity customer in the retailer reporting information - Flat Tariff for All Networks</t>
  </si>
  <si>
    <t>Figure 34 Density plot showing annual electricity bill for each electricity customer by Electricity Network in the retailer reporting information - Without Controlled Load</t>
  </si>
  <si>
    <t>Figure 35 Density plot showing annual electricity consumption for each electricity customer by Electricity Network in the retailer reporting information - Without Controlled Load</t>
  </si>
  <si>
    <t>Figure 36 Density plot showing annual electricity bill for each electricity customer by Electricity Network in the retailer reporting information - With Controlled Load</t>
  </si>
  <si>
    <t>Figure 37 Density plot showing annual electricity consumption for each electricity customer by Electricity Network in the retailer reporting information - With Controlled Load</t>
  </si>
  <si>
    <t>Figure 38 Density plot showing annual electricity bill for each electricity customer by Electricity Network in the retailer reporting information - Without Solar</t>
  </si>
  <si>
    <t>Figure 39 Density plot showing annual electricity consumption for each electricity customer by Electricity Network in the retailer reporting information - Without Solar</t>
  </si>
  <si>
    <t>Figure 40 Density plot showing annual electricity bill for each electricity customer by Electricity Network in the retailer reporting information - With Solar</t>
  </si>
  <si>
    <t>Figure 41 Density plot showing annual electricity consumption for each electricity customer by Electricity Network in the retailer reporting information - With Solar</t>
  </si>
  <si>
    <t>Figure 42 Density plot showing annual electricity bill for each electricity customer by Electricity Network in the retailer reporting information - Comparison of Without and With Solar</t>
  </si>
  <si>
    <t>Figure 43 Density plot showing annual electricity consumption for each electricity customer by Electricity Network in the retailer reporting information - Comparison of Without and With Solar</t>
  </si>
  <si>
    <t>Figure 44 Density plot showing annual electricity bill for each electricity customer by Electricity Network in the retailer reporting information - Comparison of Without and With Controlled Load</t>
  </si>
  <si>
    <t>Figure 45 Density plot showing annual electricity consumption for each electricity customer by Electricity Network in the retailer reporting information - Comparison of Without and With Controlled Load</t>
  </si>
  <si>
    <t>Appendix A Rebate customers and value by rebate type and local government area in FY2019-20</t>
  </si>
  <si>
    <r>
      <t>NSW Gas Rebate</t>
    </r>
    <r>
      <rPr>
        <b/>
        <vertAlign val="superscript"/>
        <sz val="9"/>
        <color indexed="9"/>
        <rFont val="Arial"/>
        <family val="2"/>
      </rPr>
      <t>1, 2</t>
    </r>
  </si>
  <si>
    <r>
      <t>Family Energy Rebate</t>
    </r>
    <r>
      <rPr>
        <b/>
        <vertAlign val="superscript"/>
        <sz val="9"/>
        <color indexed="9"/>
        <rFont val="Arial"/>
        <family val="2"/>
      </rPr>
      <t>1</t>
    </r>
  </si>
  <si>
    <r>
      <t>Life Support Rebate</t>
    </r>
    <r>
      <rPr>
        <b/>
        <vertAlign val="superscript"/>
        <sz val="9"/>
        <color indexed="9"/>
        <rFont val="Arial"/>
        <family val="2"/>
      </rPr>
      <t>1</t>
    </r>
  </si>
  <si>
    <r>
      <t>Medical Energy Rebate</t>
    </r>
    <r>
      <rPr>
        <b/>
        <vertAlign val="superscript"/>
        <sz val="9"/>
        <color indexed="9"/>
        <rFont val="Arial"/>
        <family val="2"/>
      </rPr>
      <t>1</t>
    </r>
  </si>
  <si>
    <r>
      <t>Energy Accounts Payment Assistance (EAPA) Scheme</t>
    </r>
    <r>
      <rPr>
        <b/>
        <vertAlign val="superscript"/>
        <sz val="9"/>
        <color indexed="9"/>
        <rFont val="Arial"/>
        <family val="2"/>
      </rPr>
      <t>1</t>
    </r>
  </si>
  <si>
    <r>
      <t>Seniors Energy Rebate</t>
    </r>
    <r>
      <rPr>
        <b/>
        <vertAlign val="superscript"/>
        <sz val="9"/>
        <color indexed="9"/>
        <rFont val="Arial"/>
        <family val="2"/>
      </rPr>
      <t>1</t>
    </r>
  </si>
  <si>
    <r>
      <t>Total customer accounts</t>
    </r>
    <r>
      <rPr>
        <b/>
        <vertAlign val="superscript"/>
        <sz val="9"/>
        <color indexed="9"/>
        <rFont val="Arial"/>
        <family val="2"/>
      </rPr>
      <t>3</t>
    </r>
  </si>
  <si>
    <t>Average rebate value ($ per customer account)</t>
  </si>
  <si>
    <t>Customer accounts (#)</t>
  </si>
  <si>
    <t>Armidale Regional</t>
  </si>
  <si>
    <t>Ballina</t>
  </si>
  <si>
    <t>Bathurst Regional</t>
  </si>
  <si>
    <t>Bega Valley</t>
  </si>
  <si>
    <t>Bellingen</t>
  </si>
  <si>
    <t>Bland</t>
  </si>
  <si>
    <t>Blayney</t>
  </si>
  <si>
    <t>Cabonne</t>
  </si>
  <si>
    <t>Campbelltown</t>
  </si>
  <si>
    <t>Canada Bay</t>
  </si>
  <si>
    <t>Clarence Valley</t>
  </si>
  <si>
    <t>Cobar</t>
  </si>
  <si>
    <t>Coffs Harbour</t>
  </si>
  <si>
    <t>Coolamon</t>
  </si>
  <si>
    <t>Coonamble</t>
  </si>
  <si>
    <t>Cowra</t>
  </si>
  <si>
    <t>Dubbo Regional</t>
  </si>
  <si>
    <t>Dungog</t>
  </si>
  <si>
    <t>Edward River</t>
  </si>
  <si>
    <t>Eurobodalla</t>
  </si>
  <si>
    <t>Forbes</t>
  </si>
  <si>
    <t>Georges River</t>
  </si>
  <si>
    <t>Gilgandra</t>
  </si>
  <si>
    <t>Glen Innes Severn</t>
  </si>
  <si>
    <t>Greater Hume Shire</t>
  </si>
  <si>
    <t>Griffith</t>
  </si>
  <si>
    <t>Gunnedah</t>
  </si>
  <si>
    <t>Gwydir</t>
  </si>
  <si>
    <t>Hornsby</t>
  </si>
  <si>
    <t>Hunters Hill</t>
  </si>
  <si>
    <t>Inverell</t>
  </si>
  <si>
    <t>Kempsey</t>
  </si>
  <si>
    <t>Kiama</t>
  </si>
  <si>
    <t>Ku-Ring-Gai</t>
  </si>
  <si>
    <t>Kyogle</t>
  </si>
  <si>
    <t>Lachlan</t>
  </si>
  <si>
    <t>Lane Cove</t>
  </si>
  <si>
    <t>Leeton</t>
  </si>
  <si>
    <t>Lismore</t>
  </si>
  <si>
    <t>Lithgow</t>
  </si>
  <si>
    <t>Liverpool Plains</t>
  </si>
  <si>
    <t>Mid-Western Regional</t>
  </si>
  <si>
    <t>Moree Plains</t>
  </si>
  <si>
    <t>Mosman</t>
  </si>
  <si>
    <t>Murrumbidgee</t>
  </si>
  <si>
    <t>Nambucca</t>
  </si>
  <si>
    <t>Narrabri</t>
  </si>
  <si>
    <t>Narrandera</t>
  </si>
  <si>
    <t>Narromine</t>
  </si>
  <si>
    <t>Newcastle</t>
  </si>
  <si>
    <t>Northern Beaches</t>
  </si>
  <si>
    <t>Oberon</t>
  </si>
  <si>
    <t>Orange</t>
  </si>
  <si>
    <t>Parkes</t>
  </si>
  <si>
    <t>Parramatta</t>
  </si>
  <si>
    <t>Port Macquarie-Hastings</t>
  </si>
  <si>
    <t>Randwick</t>
  </si>
  <si>
    <t>Richmond Valley</t>
  </si>
  <si>
    <t>Ryde</t>
  </si>
  <si>
    <t>Snowy Monaro Regional</t>
  </si>
  <si>
    <t>Sutherland Shire</t>
  </si>
  <si>
    <t>Tamworth Regional</t>
  </si>
  <si>
    <t>Tweed</t>
  </si>
  <si>
    <t>Upper Hunter Shire</t>
  </si>
  <si>
    <t>Uralla</t>
  </si>
  <si>
    <t>Warrumbungle Shire</t>
  </si>
  <si>
    <t>Weddin</t>
  </si>
  <si>
    <t>Wentworth</t>
  </si>
  <si>
    <t>Yass Valley</t>
  </si>
  <si>
    <t>1 Where less than 10 customer accounts appear in an LGA we have removed the number of customer accounts and rebate amounts.</t>
  </si>
  <si>
    <t>2 NSW Gas Rebate figures includes natural gas and LPG.</t>
  </si>
  <si>
    <t>3 Total number of customers is less than the sum of customers receiving each rebate as some customers receive multiple rebate types.</t>
  </si>
  <si>
    <t>Appendix B Offer type, energy cost and uptake by local government area in FY2019-20</t>
  </si>
  <si>
    <r>
      <t>Average cost of electricity</t>
    </r>
    <r>
      <rPr>
        <b/>
        <vertAlign val="superscript"/>
        <sz val="9"/>
        <color indexed="9"/>
        <rFont val="Arial"/>
        <family val="2"/>
      </rPr>
      <t>1</t>
    </r>
    <r>
      <rPr>
        <b/>
        <sz val="9"/>
        <color indexed="9"/>
        <rFont val="Arial"/>
        <family val="2"/>
      </rPr>
      <t xml:space="preserve"> (c/kWh)</t>
    </r>
  </si>
  <si>
    <r>
      <t>Average cost of gas</t>
    </r>
    <r>
      <rPr>
        <b/>
        <vertAlign val="superscript"/>
        <sz val="9"/>
        <color indexed="9"/>
        <rFont val="Arial"/>
        <family val="2"/>
      </rPr>
      <t xml:space="preserve">2
</t>
    </r>
    <r>
      <rPr>
        <b/>
        <sz val="9"/>
        <color indexed="9"/>
        <rFont val="Arial"/>
        <family val="2"/>
      </rPr>
      <t xml:space="preserve"> (c/MJ)</t>
    </r>
  </si>
  <si>
    <r>
      <t>Customer accounts on market offers for electricity</t>
    </r>
    <r>
      <rPr>
        <b/>
        <vertAlign val="superscript"/>
        <sz val="9"/>
        <color indexed="9"/>
        <rFont val="Arial"/>
        <family val="2"/>
      </rPr>
      <t>3</t>
    </r>
    <r>
      <rPr>
        <b/>
        <sz val="9"/>
        <color indexed="9"/>
        <rFont val="Arial"/>
        <family val="2"/>
      </rPr>
      <t xml:space="preserve"> (%)</t>
    </r>
    <r>
      <rPr>
        <sz val="8"/>
        <color indexed="63"/>
        <rFont val="Arial"/>
        <family val="2"/>
      </rPr>
      <t> </t>
    </r>
  </si>
  <si>
    <r>
      <t>Customer accounts on market offers for gas</t>
    </r>
    <r>
      <rPr>
        <b/>
        <vertAlign val="superscript"/>
        <sz val="9"/>
        <color indexed="9"/>
        <rFont val="Arial"/>
        <family val="2"/>
      </rPr>
      <t>2,3</t>
    </r>
    <r>
      <rPr>
        <b/>
        <sz val="9"/>
        <color indexed="9"/>
        <rFont val="Arial"/>
        <family val="2"/>
      </rPr>
      <t xml:space="preserve"> (%)</t>
    </r>
    <r>
      <rPr>
        <sz val="8"/>
        <color indexed="63"/>
        <rFont val="Arial"/>
        <family val="2"/>
      </rPr>
      <t> </t>
    </r>
  </si>
  <si>
    <r>
      <t>LIHR uptake rate (%)</t>
    </r>
    <r>
      <rPr>
        <sz val="8"/>
        <color indexed="63"/>
        <rFont val="Arial"/>
        <family val="2"/>
      </rPr>
      <t> </t>
    </r>
    <r>
      <rPr>
        <b/>
        <vertAlign val="superscript"/>
        <sz val="9"/>
        <color indexed="9"/>
        <rFont val="Arial"/>
        <family val="2"/>
      </rPr>
      <t>4</t>
    </r>
  </si>
  <si>
    <r>
      <t>Gas rebate uptake rate (%)</t>
    </r>
    <r>
      <rPr>
        <sz val="8"/>
        <color indexed="63"/>
        <rFont val="Arial"/>
        <family val="2"/>
      </rPr>
      <t> </t>
    </r>
    <r>
      <rPr>
        <b/>
        <vertAlign val="superscript"/>
        <sz val="9"/>
        <color indexed="9"/>
        <rFont val="Arial"/>
        <family val="2"/>
      </rPr>
      <t>5</t>
    </r>
    <r>
      <rPr>
        <sz val="11"/>
        <color theme="1"/>
        <rFont val="Calibri"/>
        <family val="2"/>
        <scheme val="minor"/>
      </rPr>
      <t/>
    </r>
  </si>
  <si>
    <t>1 Average costs of electricity and gas are based on consumption and total bill amounts reported by energy retailers (i.e. they include both usage and service charges).</t>
  </si>
  <si>
    <t>2 Gas figures have been marked as n/a where there are less than 100 customer accounts in an LGA in the retailer reporting information.</t>
  </si>
  <si>
    <t>3 Based on the number of distinct customer accounts on market offers relative to the total number of customer accounts for electricity or gas.</t>
  </si>
  <si>
    <t xml:space="preserve">4 LIHR uptake rate means customer accounts that received the Low Income Household Rebate relative to the number of eligible customers (%). </t>
  </si>
  <si>
    <t xml:space="preserve">5 Gas rebate uptake rate means customer accounts that received the Gas Rebate relative to the number of eligible customers (%). </t>
  </si>
  <si>
    <t>Appendix C Rebate customer accounts and value by state electoral district in FY2019-20</t>
  </si>
  <si>
    <t>State Electoral District</t>
  </si>
  <si>
    <t>All rebates</t>
  </si>
  <si>
    <r>
      <t>Estimated number of LIHR eligible customers</t>
    </r>
    <r>
      <rPr>
        <b/>
        <vertAlign val="superscript"/>
        <sz val="9"/>
        <color indexed="9"/>
        <rFont val="Arial"/>
        <family val="2"/>
      </rPr>
      <t>1</t>
    </r>
  </si>
  <si>
    <r>
      <t>LIHR uptake rate (%) </t>
    </r>
    <r>
      <rPr>
        <b/>
        <vertAlign val="superscript"/>
        <sz val="9"/>
        <color indexed="9"/>
        <rFont val="Arial"/>
        <family val="2"/>
      </rPr>
      <t>2</t>
    </r>
  </si>
  <si>
    <r>
      <t>Gas uptake rate (%) </t>
    </r>
    <r>
      <rPr>
        <b/>
        <vertAlign val="superscript"/>
        <sz val="9"/>
        <color indexed="9"/>
        <rFont val="Arial"/>
        <family val="2"/>
      </rPr>
      <t>5</t>
    </r>
  </si>
  <si>
    <t>Gas Rebate</t>
  </si>
  <si>
    <t>Energy Account Payment Assistance</t>
  </si>
  <si>
    <r>
      <t>Reported amount paid to customer accounts</t>
    </r>
    <r>
      <rPr>
        <b/>
        <vertAlign val="superscript"/>
        <sz val="9"/>
        <color indexed="9"/>
        <rFont val="Arial"/>
        <family val="2"/>
      </rPr>
      <t>4</t>
    </r>
    <r>
      <rPr>
        <b/>
        <sz val="9"/>
        <color indexed="9"/>
        <rFont val="Arial"/>
        <family val="2"/>
      </rPr>
      <t xml:space="preserve"> ($)</t>
    </r>
  </si>
  <si>
    <t>Total voucher value ($)</t>
  </si>
  <si>
    <t>Auburn</t>
  </si>
  <si>
    <t>Balmain</t>
  </si>
  <si>
    <t>Bankstown</t>
  </si>
  <si>
    <t>Barwon</t>
  </si>
  <si>
    <t>Bathurst</t>
  </si>
  <si>
    <t>Baulkham Hills</t>
  </si>
  <si>
    <t>Bega</t>
  </si>
  <si>
    <t>Cabramatta</t>
  </si>
  <si>
    <t>Canterbury</t>
  </si>
  <si>
    <t>Castle Hill</t>
  </si>
  <si>
    <t>Charlestown</t>
  </si>
  <si>
    <t>Clarence</t>
  </si>
  <si>
    <t>Coogee</t>
  </si>
  <si>
    <t>Cootamundra</t>
  </si>
  <si>
    <t>Cronulla</t>
  </si>
  <si>
    <t>Davidson</t>
  </si>
  <si>
    <t>Drummoyne</t>
  </si>
  <si>
    <t>Dubbo</t>
  </si>
  <si>
    <t>East Hills</t>
  </si>
  <si>
    <t>Epping</t>
  </si>
  <si>
    <t>Gosford</t>
  </si>
  <si>
    <t>Goulburn</t>
  </si>
  <si>
    <t>Granville</t>
  </si>
  <si>
    <t>Heathcote</t>
  </si>
  <si>
    <t>Heffron</t>
  </si>
  <si>
    <t>Holsworthy</t>
  </si>
  <si>
    <t>Keira</t>
  </si>
  <si>
    <t>Kogarah</t>
  </si>
  <si>
    <t>Lakemba</t>
  </si>
  <si>
    <t>Londonderry</t>
  </si>
  <si>
    <t>Macquarie Fields</t>
  </si>
  <si>
    <t>Manly</t>
  </si>
  <si>
    <t>Maroubra</t>
  </si>
  <si>
    <t>Miranda</t>
  </si>
  <si>
    <t>Monaro</t>
  </si>
  <si>
    <t>Mount Druitt</t>
  </si>
  <si>
    <t>Mulgoa</t>
  </si>
  <si>
    <t>Murray</t>
  </si>
  <si>
    <t>Myall Lakes</t>
  </si>
  <si>
    <t>Newtown</t>
  </si>
  <si>
    <t>North Shore</t>
  </si>
  <si>
    <t>Northern Tablelands</t>
  </si>
  <si>
    <t>Oatley</t>
  </si>
  <si>
    <t>Oxley</t>
  </si>
  <si>
    <t>Pittwater</t>
  </si>
  <si>
    <t>Port Macquarie</t>
  </si>
  <si>
    <t>Prospect</t>
  </si>
  <si>
    <t>Riverstone</t>
  </si>
  <si>
    <t>Rockdale</t>
  </si>
  <si>
    <t>Seven Hills</t>
  </si>
  <si>
    <t>South Coast</t>
  </si>
  <si>
    <t>Summer Hill</t>
  </si>
  <si>
    <t>Swansea</t>
  </si>
  <si>
    <t>Tamworth</t>
  </si>
  <si>
    <t>Terrigal</t>
  </si>
  <si>
    <t>The Entrance</t>
  </si>
  <si>
    <t>Upper Hunter</t>
  </si>
  <si>
    <t>Vaucluse</t>
  </si>
  <si>
    <t>Wakehurst</t>
  </si>
  <si>
    <t>Wallsend</t>
  </si>
  <si>
    <t>Wyong</t>
  </si>
  <si>
    <t xml:space="preserve">2 LIHR uptake rate means customer accounts that received the Low Income Household Rebate relative to the number of eligible customers (%). </t>
  </si>
  <si>
    <t>3 Total number of customer accounts is the unique customer accounts receiving one or more rebate types.</t>
  </si>
  <si>
    <t>4 These rebates estimates are based on retailer reporting information and Departmental records for onsupplied customer applications.</t>
  </si>
  <si>
    <r>
      <t>Number of customer accounts</t>
    </r>
    <r>
      <rPr>
        <b/>
        <vertAlign val="superscript"/>
        <sz val="9"/>
        <color indexed="9"/>
        <rFont val="Arial"/>
        <family val="2"/>
      </rPr>
      <t>1</t>
    </r>
    <r>
      <rPr>
        <b/>
        <sz val="9"/>
        <color indexed="9"/>
        <rFont val="Arial"/>
        <family val="2"/>
      </rPr>
      <t>(#)</t>
    </r>
  </si>
  <si>
    <t>5 Total unique customers are the customer accounts with a bill in the second quarter of 2019-20 plus on-supplied customers, EAPA and FER customers from Departmental records. This is less than the number of customer accounts as customers that switch retailers appear as two customer accounts.</t>
  </si>
  <si>
    <t>1 Number of customer accounts may double count customers that switch from one retailer to another within 2019-20.</t>
  </si>
  <si>
    <t>3 Note this amount is less than the estimated rebate per household because of the portion of customers switched retailers in 2019-20.</t>
  </si>
  <si>
    <r>
      <t>Seniors Energy Rebate</t>
    </r>
    <r>
      <rPr>
        <vertAlign val="superscript"/>
        <sz val="9"/>
        <color indexed="63"/>
        <rFont val="Arial"/>
        <family val="2"/>
      </rPr>
      <t>4</t>
    </r>
  </si>
  <si>
    <r>
      <t>Total across LIHR and FER</t>
    </r>
    <r>
      <rPr>
        <vertAlign val="superscript"/>
        <sz val="9"/>
        <color indexed="63"/>
        <rFont val="Arial"/>
        <family val="2"/>
      </rPr>
      <t>5</t>
    </r>
  </si>
  <si>
    <t>5 Total includes Low Income Household Rebate and Family Energy Rebate only and is less than the sum as some households receive both rebates.</t>
  </si>
  <si>
    <t>4 Seniors Energy Rebate was introduced in July 2019.</t>
  </si>
  <si>
    <t>1 Offer type refers to customer accounts on standard or Market offers at any time in 2019-20.</t>
  </si>
  <si>
    <t>1 LHIR customer accounts-to-eligible uptake rate denotes customer accounts that received the Low Income Household Rebate relative to the number of eligible customers (%). Customer accounts are more than the number of unique customers as it double counts those customers that switched retailers in 2019-20</t>
  </si>
  <si>
    <r>
      <t>Table 13 Electricity customer accounts disconnected for any reason in FY2019-20</t>
    </r>
    <r>
      <rPr>
        <b/>
        <vertAlign val="superscript"/>
        <sz val="16"/>
        <color indexed="56"/>
        <rFont val="Arial"/>
        <family val="2"/>
      </rPr>
      <t>1</t>
    </r>
  </si>
  <si>
    <r>
      <t>Table 14 Gas customer accounts disconnected for any reason in FY2019-20</t>
    </r>
    <r>
      <rPr>
        <b/>
        <vertAlign val="superscript"/>
        <sz val="16"/>
        <color indexed="56"/>
        <rFont val="Arial"/>
        <family val="2"/>
      </rPr>
      <t>1</t>
    </r>
  </si>
</sst>
</file>

<file path=xl/styles.xml><?xml version="1.0" encoding="utf-8"?>
<styleSheet xmlns="http://purl.oclc.org/ooxml/spreadsheetml/main" xmlns:mc="http://schemas.openxmlformats.org/markup-compatibility/2006" xmlns:x14ac="http://schemas.microsoft.com/office/spreadsheetml/2009/9/ac" xmlns:x16r2="http://schemas.microsoft.com/office/spreadsheetml/2015/02/main" mc:Ignorable="x14ac x16r2">
  <numFmts count="33">
    <numFmt numFmtId="5" formatCode="&quot;$&quot;#,##0;\-&quot;$&quot;#,##0"/>
    <numFmt numFmtId="42" formatCode="_-&quot;$&quot;* #,##0_-;\-&quot;$&quot;* #,##0_-;_-&quot;$&quot;* &quot;-&quot;_-;_-@_-"/>
    <numFmt numFmtId="41" formatCode="_-* #,##0_-;\-* #,##0_-;_-* &quot;-&quot;_-;_-@_-"/>
    <numFmt numFmtId="44" formatCode="_-&quot;$&quot;* #,##0.00_-;\-&quot;$&quot;* #,##0.00_-;_-&quot;$&quot;* &quot;-&quot;??_-;_-@_-"/>
    <numFmt numFmtId="43" formatCode="_-* #,##0.00_-;\-* #,##0.00_-;_-* &quot;-&quot;??_-;_-@_-"/>
    <numFmt numFmtId="164" formatCode="0.0%"/>
    <numFmt numFmtId="165" formatCode="_([$€-2]* #,##0.00_);_([$€-2]* \(#,##0.00\);_([$€-2]* &quot;-&quot;??_)"/>
    <numFmt numFmtId="166" formatCode="_-* #,##0.00_-;[Red]\(#,##0.00\)_-;_-* &quot;-&quot;??_-;_-@_-"/>
    <numFmt numFmtId="167" formatCode="mm/dd/yy"/>
    <numFmt numFmtId="168" formatCode="0_);[Red]\(0\)"/>
    <numFmt numFmtId="169" formatCode="_(* #,##0.0_);_(* \(#,##0.0\);_(* &quot;-&quot;?_);_(@_)"/>
    <numFmt numFmtId="170" formatCode="_(* #,##0_);_(* \(#,##0\);_(* &quot;-&quot;?_);_(@_)"/>
    <numFmt numFmtId="171" formatCode="#,##0.0_);\(#,##0.0\)"/>
    <numFmt numFmtId="172" formatCode="#,##0_ ;\-#,##0\ "/>
    <numFmt numFmtId="173" formatCode="#,##0;[Red]\(#,##0.0\)"/>
    <numFmt numFmtId="174" formatCode="#,##0_ ;[Red]\(#,##0\)\ "/>
    <numFmt numFmtId="175" formatCode="#,##0.00;\(#,##0.00\)"/>
    <numFmt numFmtId="176" formatCode="_)d\-mmm\-yy_)"/>
    <numFmt numFmtId="177" formatCode="_(#,##0.0_);\(#,##0.0\);_(&quot;-&quot;_)"/>
    <numFmt numFmtId="178" formatCode="_(###0_);\(###0\);_(###0_)"/>
    <numFmt numFmtId="179" formatCode="#,##0.0000_);[Red]\(#,##0.0000\)"/>
    <numFmt numFmtId="180" formatCode="_-* #,##0_-;[Red]\(#,##0\)_-;_-* &quot;-&quot;??_-;_-@_-"/>
    <numFmt numFmtId="181" formatCode="&quot;$&quot;#,##0"/>
    <numFmt numFmtId="182" formatCode="&quot;$&quot;#,##0.00"/>
    <numFmt numFmtId="183" formatCode="_-* #,##0_-;\-* #,##0_-;_-* &quot;-&quot;??_-;_-@_-"/>
    <numFmt numFmtId="184" formatCode="0.0"/>
    <numFmt numFmtId="185" formatCode="#,###,&quot;,000&quot;"/>
    <numFmt numFmtId="186" formatCode="&quot;$&quot;#,###,&quot;,000&quot;"/>
    <numFmt numFmtId="187" formatCode="&quot;$&quot;#,000"/>
    <numFmt numFmtId="188" formatCode="#,000"/>
    <numFmt numFmtId="189" formatCode="&quot;$&quot;#,,\ &quot;million&quot;"/>
    <numFmt numFmtId="190" formatCode="#,##0.0"/>
    <numFmt numFmtId="191" formatCode="0&quot;%&quot;"/>
  </numFmts>
  <fonts count="86">
    <font>
      <sz val="11"/>
      <color theme="1"/>
      <name val="Calibri"/>
      <family val="2"/>
      <scheme val="minor"/>
    </font>
    <font>
      <b/>
      <sz val="9"/>
      <color indexed="9"/>
      <name val="Arial"/>
      <family val="2"/>
    </font>
    <font>
      <sz val="8"/>
      <color indexed="63"/>
      <name val="Arial"/>
      <family val="2"/>
    </font>
    <font>
      <b/>
      <sz val="10"/>
      <name val="Arial"/>
      <family val="2"/>
    </font>
    <font>
      <b/>
      <sz val="9"/>
      <name val="Arial"/>
      <family val="2"/>
    </font>
    <font>
      <sz val="10"/>
      <name val="Arial"/>
      <family val="2"/>
    </font>
    <font>
      <sz val="9"/>
      <name val="Arial"/>
      <family val="2"/>
    </font>
    <font>
      <b/>
      <sz val="8"/>
      <name val="Arial"/>
      <family val="2"/>
    </font>
    <font>
      <b/>
      <vertAlign val="superscript"/>
      <sz val="9"/>
      <color indexed="9"/>
      <name val="Arial"/>
      <family val="2"/>
    </font>
    <font>
      <vertAlign val="superscript"/>
      <sz val="9"/>
      <color indexed="63"/>
      <name val="Arial"/>
      <family val="2"/>
    </font>
    <font>
      <b/>
      <sz val="11"/>
      <color indexed="8"/>
      <name val="Calibri"/>
      <family val="2"/>
    </font>
    <font>
      <sz val="11"/>
      <name val="Calibri"/>
      <family val="2"/>
    </font>
    <font>
      <sz val="11"/>
      <color indexed="8"/>
      <name val="Calibri"/>
      <family val="2"/>
    </font>
    <font>
      <b/>
      <sz val="16"/>
      <color indexed="9"/>
      <name val="Arial"/>
      <family val="2"/>
    </font>
    <font>
      <b/>
      <sz val="12"/>
      <name val="Arial"/>
      <family val="2"/>
    </font>
    <font>
      <sz val="10"/>
      <name val="Helv"/>
      <charset val="204"/>
    </font>
    <font>
      <sz val="14"/>
      <name val="System"/>
      <family val="2"/>
    </font>
    <font>
      <sz val="8"/>
      <name val="Arial"/>
      <family val="2"/>
    </font>
    <font>
      <sz val="11"/>
      <color indexed="9"/>
      <name val="Calibri"/>
      <family val="2"/>
    </font>
    <font>
      <sz val="9"/>
      <name val="AGaramond"/>
    </font>
    <font>
      <sz val="10"/>
      <name val="Times New Roman"/>
      <family val="1"/>
    </font>
    <font>
      <sz val="11"/>
      <color indexed="20"/>
      <name val="Calibri"/>
      <family val="2"/>
    </font>
    <font>
      <sz val="10"/>
      <name val="Helvetica"/>
      <family val="2"/>
    </font>
    <font>
      <sz val="10"/>
      <color indexed="12"/>
      <name val="Helvetica"/>
      <family val="2"/>
    </font>
    <font>
      <b/>
      <sz val="11"/>
      <color indexed="52"/>
      <name val="Calibri"/>
      <family val="2"/>
    </font>
    <font>
      <b/>
      <sz val="11"/>
      <color indexed="9"/>
      <name val="Calibri"/>
      <family val="2"/>
    </font>
    <font>
      <sz val="10"/>
      <name val="MS Sans Serif"/>
      <family val="2"/>
    </font>
    <font>
      <sz val="10"/>
      <name val="Verdana"/>
      <family val="2"/>
    </font>
    <font>
      <sz val="10"/>
      <color indexed="24"/>
      <name val="Arial"/>
      <family val="2"/>
    </font>
    <font>
      <i/>
      <sz val="11"/>
      <color indexed="23"/>
      <name val="Calibri"/>
      <family val="2"/>
    </font>
    <font>
      <sz val="9"/>
      <name val="GillSans"/>
      <family val="2"/>
    </font>
    <font>
      <sz val="9"/>
      <name val="GillSans Light"/>
      <family val="2"/>
    </font>
    <font>
      <sz val="11"/>
      <color indexed="17"/>
      <name val="Calibri"/>
      <family val="2"/>
    </font>
    <font>
      <b/>
      <sz val="15"/>
      <color indexed="62"/>
      <name val="Calibri"/>
      <family val="2"/>
    </font>
    <font>
      <b/>
      <sz val="13"/>
      <color indexed="62"/>
      <name val="Calibri"/>
      <family val="2"/>
    </font>
    <font>
      <b/>
      <sz val="11"/>
      <color indexed="62"/>
      <name val="Calibri"/>
      <family val="2"/>
    </font>
    <font>
      <b/>
      <sz val="8.5"/>
      <name val="Univers 65"/>
      <family val="2"/>
    </font>
    <font>
      <u/>
      <sz val="11"/>
      <color indexed="12"/>
      <name val="Calibri"/>
      <family val="2"/>
    </font>
    <font>
      <b/>
      <sz val="10"/>
      <color indexed="56"/>
      <name val="Wingdings"/>
      <charset val="2"/>
    </font>
    <font>
      <b/>
      <u/>
      <sz val="8"/>
      <color indexed="56"/>
      <name val="Arial"/>
      <family val="2"/>
    </font>
    <font>
      <sz val="11"/>
      <color indexed="62"/>
      <name val="Calibri"/>
      <family val="2"/>
    </font>
    <font>
      <sz val="11"/>
      <color indexed="52"/>
      <name val="Calibri"/>
      <family val="2"/>
    </font>
    <font>
      <sz val="12"/>
      <color indexed="14"/>
      <name val="Arial"/>
      <family val="2"/>
    </font>
    <font>
      <sz val="11"/>
      <color indexed="60"/>
      <name val="Calibri"/>
      <family val="2"/>
    </font>
    <font>
      <sz val="8"/>
      <name val="Palatino"/>
      <family val="1"/>
    </font>
    <font>
      <b/>
      <sz val="11"/>
      <color indexed="63"/>
      <name val="Calibri"/>
      <family val="2"/>
    </font>
    <font>
      <sz val="8.5"/>
      <name val="Univers 55"/>
      <family val="2"/>
    </font>
    <font>
      <sz val="10"/>
      <color indexed="18"/>
      <name val="Times New Roman"/>
      <family val="1"/>
    </font>
    <font>
      <b/>
      <sz val="10"/>
      <name val="MS Sans Serif"/>
      <family val="2"/>
    </font>
    <font>
      <b/>
      <sz val="18"/>
      <color indexed="62"/>
      <name val="Cambria"/>
      <family val="2"/>
    </font>
    <font>
      <b/>
      <sz val="14"/>
      <name val="Arial"/>
      <family val="2"/>
    </font>
    <font>
      <sz val="9"/>
      <color indexed="21"/>
      <name val="Helvetica-Black"/>
    </font>
    <font>
      <b/>
      <sz val="9"/>
      <name val="Palatino"/>
      <family val="1"/>
    </font>
    <font>
      <sz val="7"/>
      <name val="Palatino"/>
      <family val="1"/>
    </font>
    <font>
      <sz val="12"/>
      <name val="Palatino"/>
      <family val="1"/>
    </font>
    <font>
      <sz val="11"/>
      <name val="Helvetica-Black"/>
    </font>
    <font>
      <sz val="12"/>
      <color indexed="12"/>
      <name val="Arial MT"/>
    </font>
    <font>
      <b/>
      <u/>
      <sz val="9.5"/>
      <color indexed="56"/>
      <name val="Arial"/>
      <family val="2"/>
    </font>
    <font>
      <u/>
      <sz val="8"/>
      <color indexed="56"/>
      <name val="Arial"/>
      <family val="2"/>
    </font>
    <font>
      <sz val="11"/>
      <color indexed="10"/>
      <name val="Calibri"/>
      <family val="2"/>
    </font>
    <font>
      <u/>
      <sz val="10"/>
      <name val="Arial"/>
      <family val="2"/>
    </font>
    <font>
      <sz val="8"/>
      <color indexed="63"/>
      <name val="Arial"/>
      <family val="2"/>
    </font>
    <font>
      <vertAlign val="superscript"/>
      <sz val="10"/>
      <color indexed="63"/>
      <name val="Arial"/>
      <family val="2"/>
    </font>
    <font>
      <b/>
      <vertAlign val="superscript"/>
      <sz val="16"/>
      <color indexed="56"/>
      <name val="Arial"/>
      <family val="2"/>
    </font>
    <font>
      <vertAlign val="superscript"/>
      <sz val="9"/>
      <name val="Arial"/>
      <family val="2"/>
    </font>
    <font>
      <sz val="8"/>
      <name val="Calibri"/>
      <family val="2"/>
    </font>
    <font>
      <sz val="11"/>
      <color theme="1"/>
      <name val="Calibri"/>
      <family val="2"/>
      <scheme val="minor"/>
    </font>
    <font>
      <u/>
      <sz val="11"/>
      <color theme="10"/>
      <name val="Calibri"/>
      <family val="2"/>
      <scheme val="minor"/>
    </font>
    <font>
      <sz val="11"/>
      <name val="Calibri"/>
      <family val="2"/>
      <scheme val="minor"/>
    </font>
    <font>
      <sz val="8"/>
      <color rgb="FF323232"/>
      <name val="Arial"/>
      <family val="2"/>
    </font>
    <font>
      <sz val="10"/>
      <color rgb="FF323232"/>
      <name val="Arial"/>
      <family val="2"/>
    </font>
    <font>
      <sz val="11"/>
      <color theme="1"/>
      <name val="Arial"/>
      <family val="2"/>
    </font>
    <font>
      <sz val="9"/>
      <color theme="1"/>
      <name val="Arial"/>
      <family val="2"/>
    </font>
    <font>
      <sz val="9"/>
      <color rgb="FF323232"/>
      <name val="Arial"/>
      <family val="2"/>
    </font>
    <font>
      <sz val="8"/>
      <color theme="1"/>
      <name val="Arial"/>
      <family val="2"/>
    </font>
    <font>
      <b/>
      <sz val="9"/>
      <color rgb="FFFFFFFF"/>
      <name val="Arial"/>
      <family val="2"/>
    </font>
    <font>
      <b/>
      <sz val="9"/>
      <color rgb="FF002060"/>
      <name val="Arial"/>
      <family val="2"/>
    </font>
    <font>
      <sz val="8"/>
      <color rgb="FF000000"/>
      <name val="Arial"/>
      <family val="2"/>
    </font>
    <font>
      <b/>
      <sz val="16"/>
      <color rgb="FF002664"/>
      <name val="Arial"/>
      <family val="2"/>
    </font>
    <font>
      <sz val="10"/>
      <color theme="1"/>
      <name val="Arial"/>
      <family val="2"/>
    </font>
    <font>
      <b/>
      <sz val="16"/>
      <color rgb="FFFFFFFF"/>
      <name val="Arial"/>
      <family val="2"/>
    </font>
    <font>
      <i/>
      <sz val="16"/>
      <color theme="0"/>
      <name val="Arial"/>
      <family val="2"/>
    </font>
    <font>
      <b/>
      <sz val="9"/>
      <color theme="0"/>
      <name val="Arial"/>
      <family val="2"/>
    </font>
    <font>
      <sz val="9"/>
      <color rgb="FF000000"/>
      <name val="Arial"/>
      <family val="2"/>
    </font>
    <font>
      <b/>
      <sz val="20"/>
      <color rgb="FF002664"/>
      <name val="Arial"/>
      <family val="2"/>
    </font>
    <font>
      <b/>
      <sz val="24"/>
      <color rgb="FF002664"/>
      <name val="Arial"/>
      <family val="2"/>
    </font>
  </fonts>
  <fills count="42">
    <fill>
      <patternFill patternType="none"/>
    </fill>
    <fill>
      <patternFill patternType="gray125"/>
    </fill>
    <fill>
      <patternFill patternType="solid">
        <fgColor indexed="38"/>
      </patternFill>
    </fill>
    <fill>
      <patternFill patternType="solid">
        <fgColor indexed="47"/>
      </patternFill>
    </fill>
    <fill>
      <patternFill patternType="solid">
        <fgColor indexed="9"/>
      </patternFill>
    </fill>
    <fill>
      <patternFill patternType="solid">
        <fgColor indexed="26"/>
      </patternFill>
    </fill>
    <fill>
      <patternFill patternType="solid">
        <fgColor indexed="42"/>
      </patternFill>
    </fill>
    <fill>
      <patternFill patternType="solid">
        <fgColor indexed="22"/>
      </patternFill>
    </fill>
    <fill>
      <patternFill patternType="solid">
        <fgColor indexed="43"/>
      </patternFill>
    </fill>
    <fill>
      <patternFill patternType="solid">
        <fgColor indexed="49"/>
      </patternFill>
    </fill>
    <fill>
      <patternFill patternType="solid">
        <fgColor indexed="57"/>
      </patternFill>
    </fill>
    <fill>
      <patternFill patternType="solid">
        <fgColor indexed="31"/>
        <bgColor indexed="31"/>
      </patternFill>
    </fill>
    <fill>
      <patternFill patternType="solid">
        <fgColor indexed="44"/>
        <bgColor indexed="44"/>
      </patternFill>
    </fill>
    <fill>
      <patternFill patternType="solid">
        <fgColor indexed="53"/>
      </patternFill>
    </fill>
    <fill>
      <patternFill patternType="solid">
        <fgColor indexed="26"/>
        <bgColor indexed="26"/>
      </patternFill>
    </fill>
    <fill>
      <patternFill patternType="solid">
        <fgColor indexed="22"/>
        <bgColor indexed="22"/>
      </patternFill>
    </fill>
    <fill>
      <patternFill patternType="solid">
        <fgColor indexed="55"/>
        <bgColor indexed="55"/>
      </patternFill>
    </fill>
    <fill>
      <patternFill patternType="solid">
        <fgColor indexed="10"/>
      </patternFill>
    </fill>
    <fill>
      <patternFill patternType="solid">
        <fgColor indexed="55"/>
      </patternFill>
    </fill>
    <fill>
      <patternFill patternType="solid">
        <fgColor indexed="42"/>
        <bgColor indexed="42"/>
      </patternFill>
    </fill>
    <fill>
      <patternFill patternType="solid">
        <fgColor indexed="54"/>
      </patternFill>
    </fill>
    <fill>
      <patternFill patternType="solid">
        <fgColor indexed="27"/>
        <bgColor indexed="27"/>
      </patternFill>
    </fill>
    <fill>
      <patternFill patternType="solid">
        <fgColor indexed="47"/>
        <bgColor indexed="47"/>
      </patternFill>
    </fill>
    <fill>
      <patternFill patternType="solid">
        <fgColor indexed="45"/>
      </patternFill>
    </fill>
    <fill>
      <patternFill patternType="solid">
        <fgColor indexed="22"/>
        <bgColor indexed="64"/>
      </patternFill>
    </fill>
    <fill>
      <patternFill patternType="solid">
        <fgColor indexed="26"/>
        <bgColor indexed="64"/>
      </patternFill>
    </fill>
    <fill>
      <patternFill patternType="lightUp">
        <fgColor indexed="9"/>
        <bgColor indexed="55"/>
      </patternFill>
    </fill>
    <fill>
      <patternFill patternType="lightUp">
        <fgColor indexed="9"/>
        <bgColor indexed="29"/>
      </patternFill>
    </fill>
    <fill>
      <patternFill patternType="lightUp">
        <fgColor indexed="9"/>
        <bgColor indexed="22"/>
      </patternFill>
    </fill>
    <fill>
      <patternFill patternType="solid">
        <fgColor indexed="27"/>
        <bgColor indexed="64"/>
      </patternFill>
    </fill>
    <fill>
      <patternFill patternType="solid">
        <fgColor indexed="44"/>
        <bgColor indexed="64"/>
      </patternFill>
    </fill>
    <fill>
      <patternFill patternType="solid">
        <fgColor indexed="42"/>
        <bgColor indexed="64"/>
      </patternFill>
    </fill>
    <fill>
      <patternFill patternType="solid">
        <fgColor indexed="9"/>
        <bgColor indexed="64"/>
      </patternFill>
    </fill>
    <fill>
      <patternFill patternType="mediumGray">
        <fgColor indexed="22"/>
      </patternFill>
    </fill>
    <fill>
      <patternFill patternType="solid">
        <fgColor indexed="8"/>
        <bgColor indexed="64"/>
      </patternFill>
    </fill>
    <fill>
      <patternFill patternType="solid">
        <fgColor theme="0" tint="-0.499984740745262"/>
        <bgColor indexed="64"/>
      </patternFill>
    </fill>
    <fill>
      <patternFill patternType="solid">
        <fgColor rgb="FFFFFFCC"/>
        <bgColor indexed="64"/>
      </patternFill>
    </fill>
    <fill>
      <patternFill patternType="solid">
        <fgColor rgb="FF002664"/>
        <bgColor indexed="64"/>
      </patternFill>
    </fill>
    <fill>
      <patternFill patternType="solid">
        <fgColor rgb="FF85BDDC"/>
        <bgColor indexed="64"/>
      </patternFill>
    </fill>
    <fill>
      <patternFill patternType="solid">
        <fgColor theme="0"/>
        <bgColor indexed="64"/>
      </patternFill>
    </fill>
    <fill>
      <patternFill patternType="solid">
        <fgColor rgb="FF2196F3"/>
        <bgColor indexed="64"/>
      </patternFill>
    </fill>
    <fill>
      <patternFill patternType="solid">
        <fgColor rgb="FFD2E9FC"/>
        <bgColor indexed="64"/>
      </patternFill>
    </fill>
  </fills>
  <borders count="35">
    <border>
      <start/>
      <end/>
      <top/>
      <bottom/>
      <diagonal/>
    </border>
    <border>
      <start style="thin">
        <color indexed="23"/>
      </start>
      <end style="thin">
        <color indexed="23"/>
      </end>
      <top style="thin">
        <color indexed="23"/>
      </top>
      <bottom style="thin">
        <color indexed="23"/>
      </bottom>
      <diagonal/>
    </border>
    <border>
      <start style="double">
        <color indexed="63"/>
      </start>
      <end style="double">
        <color indexed="63"/>
      </end>
      <top style="double">
        <color indexed="63"/>
      </top>
      <bottom style="double">
        <color indexed="63"/>
      </bottom>
      <diagonal/>
    </border>
    <border>
      <start/>
      <end/>
      <top/>
      <bottom style="dashed">
        <color indexed="64"/>
      </bottom>
      <diagonal/>
    </border>
    <border>
      <start/>
      <end/>
      <top/>
      <bottom style="thick">
        <color indexed="49"/>
      </bottom>
      <diagonal/>
    </border>
    <border>
      <start/>
      <end/>
      <top/>
      <bottom style="thick">
        <color indexed="38"/>
      </bottom>
      <diagonal/>
    </border>
    <border>
      <start/>
      <end/>
      <top/>
      <bottom style="medium">
        <color indexed="38"/>
      </bottom>
      <diagonal/>
    </border>
    <border>
      <start/>
      <end/>
      <top/>
      <bottom style="double">
        <color indexed="52"/>
      </bottom>
      <diagonal/>
    </border>
    <border>
      <start style="thin">
        <color indexed="22"/>
      </start>
      <end style="thin">
        <color indexed="22"/>
      </end>
      <top style="thin">
        <color indexed="22"/>
      </top>
      <bottom style="thin">
        <color indexed="22"/>
      </bottom>
      <diagonal/>
    </border>
    <border>
      <start style="thin">
        <color indexed="63"/>
      </start>
      <end style="thin">
        <color indexed="63"/>
      </end>
      <top style="thin">
        <color indexed="63"/>
      </top>
      <bottom style="thin">
        <color indexed="63"/>
      </bottom>
      <diagonal/>
    </border>
    <border>
      <start style="thin">
        <color indexed="64"/>
      </start>
      <end style="thin">
        <color indexed="64"/>
      </end>
      <top/>
      <bottom/>
      <diagonal/>
    </border>
    <border>
      <start/>
      <end/>
      <top/>
      <bottom style="medium">
        <color indexed="64"/>
      </bottom>
      <diagonal/>
    </border>
    <border>
      <start/>
      <end/>
      <top/>
      <bottom style="thin">
        <color indexed="64"/>
      </bottom>
      <diagonal/>
    </border>
    <border>
      <start style="thin">
        <color indexed="64"/>
      </start>
      <end/>
      <top/>
      <bottom/>
      <diagonal/>
    </border>
    <border>
      <start/>
      <end/>
      <top style="thin">
        <color indexed="49"/>
      </top>
      <bottom style="double">
        <color indexed="49"/>
      </bottom>
      <diagonal/>
    </border>
    <border>
      <start style="medium">
        <color indexed="64"/>
      </start>
      <end style="thin">
        <color indexed="64"/>
      </end>
      <top style="medium">
        <color indexed="64"/>
      </top>
      <bottom style="thin">
        <color theme="0" tint="-0.34998626667073579"/>
      </bottom>
      <diagonal/>
    </border>
    <border>
      <start style="thin">
        <color theme="0"/>
      </start>
      <end style="thin">
        <color theme="0"/>
      </end>
      <top style="thin">
        <color theme="0"/>
      </top>
      <bottom style="thin">
        <color theme="0"/>
      </bottom>
      <diagonal/>
    </border>
    <border>
      <start style="thin">
        <color rgb="FF002664"/>
      </start>
      <end style="thin">
        <color rgb="FF002664"/>
      </end>
      <top style="thin">
        <color rgb="FF002664"/>
      </top>
      <bottom style="thin">
        <color rgb="FF002664"/>
      </bottom>
      <diagonal/>
    </border>
    <border>
      <start style="thin">
        <color theme="0"/>
      </start>
      <end style="thin">
        <color theme="0"/>
      </end>
      <top style="thin">
        <color theme="0"/>
      </top>
      <bottom/>
      <diagonal/>
    </border>
    <border>
      <start style="thin">
        <color theme="0"/>
      </start>
      <end style="thin">
        <color theme="0"/>
      </end>
      <top style="thin">
        <color rgb="FF2196F3"/>
      </top>
      <bottom/>
      <diagonal/>
    </border>
    <border>
      <start style="thin">
        <color theme="0"/>
      </start>
      <end style="thin">
        <color rgb="FF2196F3"/>
      </end>
      <top style="thin">
        <color rgb="FF2196F3"/>
      </top>
      <bottom/>
      <diagonal/>
    </border>
    <border>
      <start style="thin">
        <color rgb="FF2196F3"/>
      </start>
      <end style="thin">
        <color rgb="FF2196F3"/>
      </end>
      <top/>
      <bottom/>
      <diagonal/>
    </border>
    <border>
      <start style="thin">
        <color rgb="FF2196F3"/>
      </start>
      <end style="thin">
        <color theme="0"/>
      </end>
      <top style="thin">
        <color rgb="FF2196F3"/>
      </top>
      <bottom/>
      <diagonal/>
    </border>
    <border>
      <start style="thin">
        <color theme="0"/>
      </start>
      <end/>
      <top/>
      <bottom/>
      <diagonal/>
    </border>
    <border>
      <start style="thin">
        <color rgb="FF2196F3"/>
      </start>
      <end style="thin">
        <color theme="0"/>
      </end>
      <top/>
      <bottom/>
      <diagonal/>
    </border>
    <border>
      <start style="thin">
        <color rgb="FF002664"/>
      </start>
      <end style="thin">
        <color rgb="FF002664"/>
      </end>
      <top style="thin">
        <color rgb="FF002664"/>
      </top>
      <bottom style="thin">
        <color indexed="64"/>
      </bottom>
      <diagonal/>
    </border>
    <border>
      <start/>
      <end style="thin">
        <color theme="0"/>
      </end>
      <top/>
      <bottom/>
      <diagonal/>
    </border>
    <border>
      <start/>
      <end style="thin">
        <color theme="0"/>
      </end>
      <top/>
      <bottom style="thin">
        <color rgb="FF002664"/>
      </bottom>
      <diagonal/>
    </border>
    <border>
      <start style="thin">
        <color theme="0"/>
      </start>
      <end style="thin">
        <color theme="0"/>
      </end>
      <top/>
      <bottom/>
      <diagonal/>
    </border>
    <border>
      <start style="thin">
        <color rgb="FF2196F3"/>
      </start>
      <end style="thin">
        <color rgb="FF2196F3"/>
      </end>
      <top style="thin">
        <color rgb="FF2196F3"/>
      </top>
      <bottom/>
      <diagonal/>
    </border>
    <border>
      <start style="thin">
        <color rgb="FF002664"/>
      </start>
      <end style="thin">
        <color rgb="FF002664"/>
      </end>
      <top style="thin">
        <color rgb="FF002664"/>
      </top>
      <bottom/>
      <diagonal/>
    </border>
    <border>
      <start style="thin">
        <color rgb="FF002664"/>
      </start>
      <end style="thin">
        <color rgb="FF002664"/>
      </end>
      <top/>
      <bottom/>
      <diagonal/>
    </border>
    <border>
      <start style="thin">
        <color rgb="FF002664"/>
      </start>
      <end style="thin">
        <color rgb="FF002664"/>
      </end>
      <top/>
      <bottom style="thin">
        <color rgb="FF002664"/>
      </bottom>
      <diagonal/>
    </border>
    <border>
      <start style="thin">
        <color theme="0"/>
      </start>
      <end/>
      <top/>
      <bottom style="thin">
        <color rgb="FF002664"/>
      </bottom>
      <diagonal/>
    </border>
    <border>
      <start/>
      <end/>
      <top/>
      <bottom style="thin">
        <color rgb="FF002664"/>
      </bottom>
      <diagonal/>
    </border>
  </borders>
  <cellStyleXfs count="286">
    <xf numFmtId="0" fontId="0" fillId="0" borderId="0"/>
    <xf numFmtId="0" fontId="5" fillId="0" borderId="0"/>
    <xf numFmtId="165" fontId="5" fillId="0" borderId="0"/>
    <xf numFmtId="0" fontId="5" fillId="0" borderId="0"/>
    <xf numFmtId="165" fontId="5" fillId="0" borderId="0"/>
    <xf numFmtId="0" fontId="15" fillId="0" borderId="0"/>
    <xf numFmtId="0" fontId="15" fillId="0" borderId="0"/>
    <xf numFmtId="0" fontId="5"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5" fillId="0" borderId="0"/>
    <xf numFmtId="0" fontId="5" fillId="0" borderId="0"/>
    <xf numFmtId="0" fontId="5" fillId="0" borderId="0"/>
    <xf numFmtId="166" fontId="17" fillId="0" borderId="0"/>
    <xf numFmtId="166" fontId="17" fillId="0" borderId="0"/>
    <xf numFmtId="0" fontId="12" fillId="2" borderId="0" applyNumberFormat="0" applyBorder="0" applyAlignment="0" applyProtection="0"/>
    <xf numFmtId="0" fontId="12" fillId="3" borderId="0" applyNumberFormat="0" applyBorder="0" applyAlignment="0" applyProtection="0"/>
    <xf numFmtId="0" fontId="12" fillId="5" borderId="0" applyNumberFormat="0" applyBorder="0" applyAlignment="0" applyProtection="0"/>
    <xf numFmtId="0" fontId="12" fillId="4" borderId="0" applyNumberFormat="0" applyBorder="0" applyAlignment="0" applyProtection="0"/>
    <xf numFmtId="0" fontId="12" fillId="2" borderId="0" applyNumberFormat="0" applyBorder="0" applyAlignment="0" applyProtection="0"/>
    <xf numFmtId="0" fontId="12" fillId="3" borderId="0" applyNumberFormat="0" applyBorder="0" applyAlignment="0" applyProtection="0"/>
    <xf numFmtId="0" fontId="12" fillId="2" borderId="0" applyNumberFormat="0" applyBorder="0" applyAlignment="0" applyProtection="0"/>
    <xf numFmtId="0" fontId="12" fillId="3" borderId="0" applyNumberFormat="0" applyBorder="0" applyAlignment="0" applyProtection="0"/>
    <xf numFmtId="0" fontId="12" fillId="8" borderId="0" applyNumberFormat="0" applyBorder="0" applyAlignment="0" applyProtection="0"/>
    <xf numFmtId="0" fontId="12" fillId="7" borderId="0" applyNumberFormat="0" applyBorder="0" applyAlignment="0" applyProtection="0"/>
    <xf numFmtId="0" fontId="12" fillId="2" borderId="0" applyNumberFormat="0" applyBorder="0" applyAlignment="0" applyProtection="0"/>
    <xf numFmtId="0" fontId="12" fillId="3" borderId="0" applyNumberFormat="0" applyBorder="0" applyAlignment="0" applyProtection="0"/>
    <xf numFmtId="0" fontId="18" fillId="2" borderId="0" applyNumberFormat="0" applyBorder="0" applyAlignment="0" applyProtection="0"/>
    <xf numFmtId="0" fontId="18" fillId="3" borderId="0" applyNumberFormat="0" applyBorder="0" applyAlignment="0" applyProtection="0"/>
    <xf numFmtId="0" fontId="18" fillId="8" borderId="0" applyNumberFormat="0" applyBorder="0" applyAlignment="0" applyProtection="0"/>
    <xf numFmtId="0" fontId="18" fillId="7" borderId="0" applyNumberFormat="0" applyBorder="0" applyAlignment="0" applyProtection="0"/>
    <xf numFmtId="0" fontId="18" fillId="2" borderId="0" applyNumberFormat="0" applyBorder="0" applyAlignment="0" applyProtection="0"/>
    <xf numFmtId="0" fontId="18" fillId="3" borderId="0" applyNumberFormat="0" applyBorder="0" applyAlignment="0" applyProtection="0"/>
    <xf numFmtId="0" fontId="12" fillId="11" borderId="0" applyNumberFormat="0" applyBorder="0" applyAlignment="0" applyProtection="0"/>
    <xf numFmtId="0" fontId="12" fillId="11" borderId="0" applyNumberFormat="0" applyBorder="0" applyAlignment="0" applyProtection="0"/>
    <xf numFmtId="0" fontId="18" fillId="12" borderId="0" applyNumberFormat="0" applyBorder="0" applyAlignment="0" applyProtection="0"/>
    <xf numFmtId="0" fontId="18" fillId="9" borderId="0" applyNumberFormat="0" applyBorder="0" applyAlignment="0" applyProtection="0"/>
    <xf numFmtId="0" fontId="12" fillId="14" borderId="0" applyNumberFormat="0" applyBorder="0" applyAlignment="0" applyProtection="0"/>
    <xf numFmtId="0" fontId="12" fillId="15" borderId="0" applyNumberFormat="0" applyBorder="0" applyAlignment="0" applyProtection="0"/>
    <xf numFmtId="0" fontId="18" fillId="16" borderId="0" applyNumberFormat="0" applyBorder="0" applyAlignment="0" applyProtection="0"/>
    <xf numFmtId="0" fontId="18" fillId="17" borderId="0" applyNumberFormat="0" applyBorder="0" applyAlignment="0" applyProtection="0"/>
    <xf numFmtId="0" fontId="12" fillId="14" borderId="0" applyNumberFormat="0" applyBorder="0" applyAlignment="0" applyProtection="0"/>
    <xf numFmtId="0" fontId="12" fillId="19" borderId="0" applyNumberFormat="0" applyBorder="0" applyAlignment="0" applyProtection="0"/>
    <xf numFmtId="0" fontId="18" fillId="15" borderId="0" applyNumberFormat="0" applyBorder="0" applyAlignment="0" applyProtection="0"/>
    <xf numFmtId="0" fontId="18" fillId="10" borderId="0" applyNumberFormat="0" applyBorder="0" applyAlignment="0" applyProtection="0"/>
    <xf numFmtId="0" fontId="12" fillId="11" borderId="0" applyNumberFormat="0" applyBorder="0" applyAlignment="0" applyProtection="0"/>
    <xf numFmtId="0" fontId="12" fillId="15" borderId="0" applyNumberFormat="0" applyBorder="0" applyAlignment="0" applyProtection="0"/>
    <xf numFmtId="0" fontId="18" fillId="15" borderId="0" applyNumberFormat="0" applyBorder="0" applyAlignment="0" applyProtection="0"/>
    <xf numFmtId="0" fontId="18" fillId="20" borderId="0" applyNumberFormat="0" applyBorder="0" applyAlignment="0" applyProtection="0"/>
    <xf numFmtId="0" fontId="12" fillId="21" borderId="0" applyNumberFormat="0" applyBorder="0" applyAlignment="0" applyProtection="0"/>
    <xf numFmtId="0" fontId="12" fillId="11" borderId="0" applyNumberFormat="0" applyBorder="0" applyAlignment="0" applyProtection="0"/>
    <xf numFmtId="0" fontId="18" fillId="12" borderId="0" applyNumberFormat="0" applyBorder="0" applyAlignment="0" applyProtection="0"/>
    <xf numFmtId="0" fontId="18" fillId="9" borderId="0" applyNumberFormat="0" applyBorder="0" applyAlignment="0" applyProtection="0"/>
    <xf numFmtId="0" fontId="12" fillId="14" borderId="0" applyNumberFormat="0" applyBorder="0" applyAlignment="0" applyProtection="0"/>
    <xf numFmtId="0" fontId="12" fillId="22" borderId="0" applyNumberFormat="0" applyBorder="0" applyAlignment="0" applyProtection="0"/>
    <xf numFmtId="0" fontId="18" fillId="22" borderId="0" applyNumberFormat="0" applyBorder="0" applyAlignment="0" applyProtection="0"/>
    <xf numFmtId="0" fontId="18" fillId="13" borderId="0" applyNumberFormat="0" applyBorder="0" applyAlignment="0" applyProtection="0"/>
    <xf numFmtId="0" fontId="19" fillId="0" borderId="0"/>
    <xf numFmtId="42" fontId="20" fillId="0" borderId="0" applyFont="0" applyFill="0" applyBorder="0" applyAlignment="0" applyProtection="0"/>
    <xf numFmtId="0" fontId="21" fillId="23" borderId="0" applyNumberFormat="0" applyBorder="0" applyAlignment="0" applyProtection="0"/>
    <xf numFmtId="0" fontId="22" fillId="0" borderId="0" applyNumberFormat="0" applyFill="0" applyBorder="0" applyAlignment="0"/>
    <xf numFmtId="41" fontId="5" fillId="24" borderId="0" applyNumberFormat="0" applyFont="0" applyBorder="0" applyAlignment="0">
      <alignment horizontal="right"/>
    </xf>
    <xf numFmtId="41" fontId="5" fillId="24" borderId="0" applyNumberFormat="0" applyFont="0" applyBorder="0" applyAlignment="0">
      <alignment horizontal="right"/>
    </xf>
    <xf numFmtId="0" fontId="23" fillId="0" borderId="0" applyNumberFormat="0" applyFill="0" applyBorder="0" applyAlignment="0">
      <protection locked="0"/>
    </xf>
    <xf numFmtId="0" fontId="24" fillId="4" borderId="1" applyNumberFormat="0" applyAlignment="0" applyProtection="0"/>
    <xf numFmtId="0" fontId="25" fillId="18" borderId="2" applyNumberFormat="0" applyAlignment="0" applyProtection="0"/>
    <xf numFmtId="43" fontId="66" fillId="0" borderId="0" applyFont="0" applyFill="0" applyBorder="0" applyAlignment="0" applyProtection="0"/>
    <xf numFmtId="41" fontId="5" fillId="0" borderId="0" applyFont="0" applyFill="0" applyBorder="0" applyAlignment="0" applyProtection="0"/>
    <xf numFmtId="0" fontId="26" fillId="0" borderId="0" applyFont="0" applyFill="0" applyBorder="0" applyAlignment="0" applyProtection="0"/>
    <xf numFmtId="0" fontId="5" fillId="0" borderId="0" applyFont="0" applyFill="0" applyBorder="0" applyAlignment="0" applyProtection="0"/>
    <xf numFmtId="0" fontId="5"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66" fillId="0" borderId="0" applyFont="0" applyFill="0" applyBorder="0" applyAlignment="0" applyProtection="0"/>
    <xf numFmtId="43" fontId="5" fillId="0" borderId="0" applyFont="0" applyFill="0" applyBorder="0" applyAlignment="0" applyProtection="0"/>
    <xf numFmtId="43" fontId="12"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3"/>
    <xf numFmtId="0" fontId="5" fillId="0" borderId="0" applyFont="0" applyFill="0" applyBorder="0" applyAlignment="0" applyProtection="0"/>
    <xf numFmtId="0" fontId="5" fillId="0" borderId="0" applyFont="0" applyFill="0" applyBorder="0" applyAlignment="0" applyProtection="0"/>
    <xf numFmtId="43" fontId="27" fillId="0" borderId="0" applyFont="0" applyFill="0" applyBorder="0" applyAlignment="0" applyProtection="0"/>
    <xf numFmtId="43" fontId="5" fillId="0" borderId="3"/>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5" fillId="0" borderId="0" applyFont="0" applyFill="0" applyBorder="0" applyAlignment="0" applyProtection="0"/>
    <xf numFmtId="43" fontId="66" fillId="0" borderId="0" applyFont="0" applyFill="0" applyBorder="0" applyAlignment="0" applyProtection="0"/>
    <xf numFmtId="3" fontId="28"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4" fontId="5" fillId="0" borderId="0" applyFont="0" applyFill="0" applyBorder="0" applyAlignment="0" applyProtection="0"/>
    <xf numFmtId="42" fontId="5" fillId="0" borderId="0" applyFont="0" applyFill="0" applyBorder="0" applyAlignment="0" applyProtection="0"/>
    <xf numFmtId="167" fontId="5" fillId="0" borderId="0" applyFont="0" applyFill="0" applyBorder="0" applyAlignment="0" applyProtection="0"/>
    <xf numFmtId="167" fontId="5" fillId="0" borderId="0" applyFont="0" applyFill="0" applyBorder="0" applyAlignment="0" applyProtection="0"/>
    <xf numFmtId="180" fontId="68" fillId="36" borderId="15" applyBorder="0">
      <alignment horizontal="right"/>
      <protection locked="0"/>
    </xf>
    <xf numFmtId="0" fontId="10" fillId="26" borderId="0" applyNumberFormat="0" applyBorder="0" applyAlignment="0" applyProtection="0"/>
    <xf numFmtId="0" fontId="10" fillId="27" borderId="0" applyNumberFormat="0" applyBorder="0" applyAlignment="0" applyProtection="0"/>
    <xf numFmtId="0" fontId="10" fillId="28" borderId="0" applyNumberFormat="0" applyBorder="0" applyAlignment="0" applyProtection="0"/>
    <xf numFmtId="165" fontId="12" fillId="0" borderId="0" applyFont="0" applyFill="0" applyBorder="0" applyAlignment="0" applyProtection="0"/>
    <xf numFmtId="0" fontId="29" fillId="0" borderId="0" applyNumberFormat="0" applyFill="0" applyBorder="0" applyAlignment="0" applyProtection="0"/>
    <xf numFmtId="168" fontId="5" fillId="0" borderId="0" applyFont="0" applyFill="0" applyBorder="0" applyAlignment="0" applyProtection="0"/>
    <xf numFmtId="168" fontId="5" fillId="0" borderId="0" applyFont="0" applyFill="0" applyBorder="0" applyAlignment="0" applyProtection="0"/>
    <xf numFmtId="0" fontId="30" fillId="0" borderId="0"/>
    <xf numFmtId="0" fontId="31" fillId="0" borderId="0"/>
    <xf numFmtId="0" fontId="32" fillId="6" borderId="0" applyNumberFormat="0" applyBorder="0" applyAlignment="0" applyProtection="0"/>
    <xf numFmtId="0" fontId="3" fillId="0" borderId="0" applyFill="0" applyBorder="0">
      <alignment vertical="center"/>
    </xf>
    <xf numFmtId="0" fontId="33" fillId="0" borderId="4" applyNumberFormat="0" applyFill="0" applyAlignment="0" applyProtection="0"/>
    <xf numFmtId="0" fontId="3" fillId="0" borderId="0" applyFill="0" applyBorder="0">
      <alignment vertical="center"/>
    </xf>
    <xf numFmtId="0" fontId="4" fillId="0" borderId="0" applyFill="0" applyBorder="0">
      <alignment vertical="center"/>
    </xf>
    <xf numFmtId="0" fontId="34" fillId="0" borderId="5" applyNumberFormat="0" applyFill="0" applyAlignment="0" applyProtection="0"/>
    <xf numFmtId="0" fontId="4" fillId="0" borderId="0" applyFill="0" applyBorder="0">
      <alignment vertical="center"/>
    </xf>
    <xf numFmtId="0" fontId="35" fillId="0" borderId="6" applyNumberFormat="0" applyFill="0" applyAlignment="0" applyProtection="0"/>
    <xf numFmtId="0" fontId="35" fillId="0" borderId="6" applyNumberFormat="0" applyFill="0" applyAlignment="0" applyProtection="0"/>
    <xf numFmtId="0" fontId="35" fillId="0" borderId="6" applyNumberFormat="0" applyFill="0" applyAlignment="0" applyProtection="0"/>
    <xf numFmtId="0" fontId="7" fillId="0" borderId="0" applyFill="0" applyBorder="0">
      <alignment vertical="center"/>
    </xf>
    <xf numFmtId="0" fontId="35" fillId="0" borderId="6" applyNumberFormat="0" applyFill="0" applyAlignment="0" applyProtection="0"/>
    <xf numFmtId="0" fontId="7" fillId="0" borderId="0" applyFill="0" applyBorder="0">
      <alignment vertical="center"/>
    </xf>
    <xf numFmtId="0" fontId="17" fillId="0" borderId="0" applyFill="0" applyBorder="0">
      <alignment vertical="center"/>
    </xf>
    <xf numFmtId="0" fontId="35" fillId="0" borderId="0" applyNumberFormat="0" applyFill="0" applyBorder="0" applyAlignment="0" applyProtection="0"/>
    <xf numFmtId="0" fontId="17" fillId="0" borderId="0" applyFill="0" applyBorder="0">
      <alignment vertical="center"/>
    </xf>
    <xf numFmtId="164" fontId="36" fillId="0" borderId="0"/>
    <xf numFmtId="0" fontId="67" fillId="0" borderId="0" applyNumberFormat="0" applyFill="0" applyBorder="0" applyAlignment="0" applyProtection="0"/>
    <xf numFmtId="0" fontId="37" fillId="0" borderId="0" applyNumberFormat="0" applyFill="0" applyBorder="0" applyAlignment="0" applyProtection="0">
      <alignment vertical="top"/>
      <protection locked="0"/>
    </xf>
    <xf numFmtId="0" fontId="38" fillId="0" borderId="0" applyFill="0" applyBorder="0">
      <alignment horizontal="center" vertical="center"/>
      <protection locked="0"/>
    </xf>
    <xf numFmtId="0" fontId="39" fillId="0" borderId="0" applyFill="0" applyBorder="0">
      <alignment horizontal="left" vertical="center"/>
      <protection locked="0"/>
    </xf>
    <xf numFmtId="169" fontId="5" fillId="25" borderId="0" applyFont="0" applyBorder="0">
      <alignment horizontal="right"/>
    </xf>
    <xf numFmtId="0" fontId="40" fillId="3" borderId="1" applyNumberFormat="0" applyAlignment="0" applyProtection="0"/>
    <xf numFmtId="41" fontId="5" fillId="29" borderId="0" applyFont="0" applyBorder="0" applyAlignment="0">
      <alignment horizontal="right"/>
      <protection locked="0"/>
    </xf>
    <xf numFmtId="41" fontId="5" fillId="29" borderId="0" applyFont="0" applyBorder="0" applyAlignment="0">
      <alignment horizontal="right"/>
      <protection locked="0"/>
    </xf>
    <xf numFmtId="41" fontId="5" fillId="30" borderId="0" applyFont="0" applyBorder="0" applyAlignment="0">
      <alignment horizontal="right"/>
      <protection locked="0"/>
    </xf>
    <xf numFmtId="170" fontId="5" fillId="31" borderId="0" applyFont="0" applyBorder="0">
      <alignment horizontal="right"/>
      <protection locked="0"/>
    </xf>
    <xf numFmtId="170" fontId="5" fillId="31" borderId="0" applyFont="0" applyBorder="0">
      <alignment horizontal="right"/>
      <protection locked="0"/>
    </xf>
    <xf numFmtId="41" fontId="5" fillId="25" borderId="0" applyFont="0" applyBorder="0">
      <alignment horizontal="right"/>
      <protection locked="0"/>
    </xf>
    <xf numFmtId="41" fontId="5" fillId="25" borderId="0" applyFont="0" applyBorder="0">
      <alignment horizontal="right"/>
      <protection locked="0"/>
    </xf>
    <xf numFmtId="0" fontId="17" fillId="24" borderId="0"/>
    <xf numFmtId="0" fontId="41" fillId="0" borderId="7" applyNumberFormat="0" applyFill="0" applyAlignment="0" applyProtection="0"/>
    <xf numFmtId="171" fontId="42" fillId="0" borderId="0"/>
    <xf numFmtId="0" fontId="14" fillId="0" borderId="0" applyFill="0" applyBorder="0">
      <alignment horizontal="left" vertical="center"/>
    </xf>
    <xf numFmtId="0" fontId="43" fillId="8" borderId="0" applyNumberFormat="0" applyBorder="0" applyAlignment="0" applyProtection="0"/>
    <xf numFmtId="172" fontId="44" fillId="0" borderId="0"/>
    <xf numFmtId="0" fontId="5" fillId="0" borderId="0" applyFill="0"/>
    <xf numFmtId="0" fontId="5" fillId="0" borderId="0"/>
    <xf numFmtId="0" fontId="5" fillId="0" borderId="0"/>
    <xf numFmtId="0" fontId="5" fillId="0" borderId="0"/>
    <xf numFmtId="0" fontId="5" fillId="0" borderId="0"/>
    <xf numFmtId="0" fontId="5" fillId="0" borderId="0"/>
    <xf numFmtId="0" fontId="5" fillId="0" borderId="0"/>
    <xf numFmtId="0" fontId="11" fillId="0" borderId="0"/>
    <xf numFmtId="0" fontId="12" fillId="0" borderId="0"/>
    <xf numFmtId="0" fontId="5" fillId="0" borderId="0"/>
    <xf numFmtId="0" fontId="5" fillId="0" borderId="0"/>
    <xf numFmtId="0" fontId="5" fillId="0" borderId="0"/>
    <xf numFmtId="0" fontId="5" fillId="0" borderId="0"/>
    <xf numFmtId="0" fontId="5" fillId="0" borderId="0"/>
    <xf numFmtId="0" fontId="5" fillId="32" borderId="0"/>
    <xf numFmtId="0" fontId="11" fillId="0" borderId="0"/>
    <xf numFmtId="0" fontId="11" fillId="0" borderId="0"/>
    <xf numFmtId="0" fontId="11" fillId="0" borderId="0"/>
    <xf numFmtId="0" fontId="11"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5" fillId="0" borderId="0"/>
    <xf numFmtId="0" fontId="66" fillId="0" borderId="0"/>
    <xf numFmtId="0" fontId="5" fillId="0" borderId="0"/>
    <xf numFmtId="0" fontId="5" fillId="0" borderId="0"/>
    <xf numFmtId="0" fontId="5" fillId="0" borderId="0"/>
    <xf numFmtId="0" fontId="5" fillId="0" borderId="0"/>
    <xf numFmtId="0" fontId="12" fillId="0" borderId="0"/>
    <xf numFmtId="0" fontId="5" fillId="0" borderId="0"/>
    <xf numFmtId="0" fontId="20" fillId="0" borderId="0"/>
    <xf numFmtId="0" fontId="5" fillId="32" borderId="0"/>
    <xf numFmtId="0" fontId="5" fillId="0" borderId="0"/>
    <xf numFmtId="0" fontId="66" fillId="0" borderId="0"/>
    <xf numFmtId="0" fontId="5" fillId="0" borderId="0"/>
    <xf numFmtId="0" fontId="5" fillId="0" borderId="0"/>
    <xf numFmtId="0" fontId="5" fillId="5" borderId="8" applyNumberFormat="0" applyFont="0" applyAlignment="0" applyProtection="0"/>
    <xf numFmtId="0" fontId="45" fillId="4" borderId="9" applyNumberFormat="0" applyAlignment="0" applyProtection="0"/>
    <xf numFmtId="9" fontId="66" fillId="0" borderId="0" applyFont="0" applyFill="0" applyBorder="0" applyAlignment="0" applyProtection="0"/>
    <xf numFmtId="173" fontId="5" fillId="0" borderId="0" applyFill="0" applyBorder="0"/>
    <xf numFmtId="173" fontId="5" fillId="0" borderId="0" applyFill="0" applyBorder="0"/>
    <xf numFmtId="173" fontId="5" fillId="0" borderId="0" applyFill="0" applyBorder="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9" fontId="5" fillId="0" borderId="0" applyFont="0" applyFill="0" applyBorder="0" applyAlignment="0" applyProtection="0"/>
    <xf numFmtId="164" fontId="46" fillId="0" borderId="0"/>
    <xf numFmtId="0" fontId="7" fillId="0" borderId="0" applyFill="0" applyBorder="0">
      <alignment vertical="center"/>
    </xf>
    <xf numFmtId="0" fontId="26" fillId="0" borderId="0" applyNumberFormat="0" applyFont="0" applyFill="0" applyBorder="0" applyAlignment="0" applyProtection="0">
      <alignment horizontal="left"/>
    </xf>
    <xf numFmtId="15" fontId="26" fillId="0" borderId="0" applyFont="0" applyFill="0" applyBorder="0" applyAlignment="0" applyProtection="0"/>
    <xf numFmtId="4" fontId="26" fillId="0" borderId="0" applyFont="0" applyFill="0" applyBorder="0" applyAlignment="0" applyProtection="0"/>
    <xf numFmtId="174" fontId="47" fillId="0" borderId="10"/>
    <xf numFmtId="0" fontId="48" fillId="0" borderId="11">
      <alignment horizontal="center"/>
    </xf>
    <xf numFmtId="0" fontId="48" fillId="0" borderId="11">
      <alignment horizontal="center"/>
    </xf>
    <xf numFmtId="0" fontId="48" fillId="0" borderId="11">
      <alignment horizontal="center"/>
    </xf>
    <xf numFmtId="3" fontId="26" fillId="0" borderId="0" applyFont="0" applyFill="0" applyBorder="0" applyAlignment="0" applyProtection="0"/>
    <xf numFmtId="0" fontId="26" fillId="33" borderId="0" applyNumberFormat="0" applyFont="0" applyBorder="0" applyAlignment="0" applyProtection="0"/>
    <xf numFmtId="175" fontId="5" fillId="0" borderId="0"/>
    <xf numFmtId="175" fontId="5" fillId="0" borderId="0"/>
    <xf numFmtId="175" fontId="5" fillId="0" borderId="0"/>
    <xf numFmtId="176" fontId="17" fillId="0" borderId="0" applyFill="0" applyBorder="0">
      <alignment horizontal="right" vertical="center"/>
    </xf>
    <xf numFmtId="177" fontId="17" fillId="0" borderId="0" applyFill="0" applyBorder="0">
      <alignment horizontal="right" vertical="center"/>
    </xf>
    <xf numFmtId="178" fontId="17" fillId="0" borderId="0" applyFill="0" applyBorder="0">
      <alignment horizontal="right" vertical="center"/>
    </xf>
    <xf numFmtId="0" fontId="13" fillId="35" borderId="0">
      <alignment horizontal="left" vertical="center"/>
      <protection locked="0"/>
    </xf>
    <xf numFmtId="0" fontId="5" fillId="5" borderId="0" applyNumberFormat="0" applyFont="0" applyBorder="0" applyAlignment="0" applyProtection="0"/>
    <xf numFmtId="0" fontId="5" fillId="5" borderId="0" applyNumberFormat="0" applyFont="0" applyBorder="0" applyAlignment="0" applyProtection="0"/>
    <xf numFmtId="0" fontId="5" fillId="4" borderId="0" applyNumberFormat="0" applyFont="0" applyBorder="0" applyAlignment="0" applyProtection="0"/>
    <xf numFmtId="0" fontId="5" fillId="4" borderId="0" applyNumberFormat="0" applyFont="0" applyBorder="0" applyAlignment="0" applyProtection="0"/>
    <xf numFmtId="0" fontId="5" fillId="7" borderId="0" applyNumberFormat="0" applyFont="0" applyBorder="0" applyAlignment="0" applyProtection="0"/>
    <xf numFmtId="0" fontId="5" fillId="7" borderId="0" applyNumberFormat="0" applyFont="0" applyBorder="0" applyAlignment="0" applyProtection="0"/>
    <xf numFmtId="0" fontId="5" fillId="0" borderId="0" applyNumberFormat="0" applyFont="0" applyFill="0" applyBorder="0" applyAlignment="0" applyProtection="0"/>
    <xf numFmtId="0" fontId="5" fillId="0" borderId="0" applyNumberFormat="0" applyFont="0" applyFill="0" applyBorder="0" applyAlignment="0" applyProtection="0"/>
    <xf numFmtId="0" fontId="5" fillId="7" borderId="0" applyNumberFormat="0" applyFont="0" applyBorder="0" applyAlignment="0" applyProtection="0"/>
    <xf numFmtId="0" fontId="5" fillId="7" borderId="0" applyNumberFormat="0" applyFont="0" applyBorder="0" applyAlignment="0" applyProtection="0"/>
    <xf numFmtId="0" fontId="5" fillId="0" borderId="0" applyNumberFormat="0" applyFont="0" applyFill="0" applyBorder="0" applyAlignment="0" applyProtection="0"/>
    <xf numFmtId="0" fontId="5" fillId="0" borderId="0" applyNumberFormat="0" applyFont="0" applyFill="0" applyBorder="0" applyAlignment="0" applyProtection="0"/>
    <xf numFmtId="0" fontId="5" fillId="0" borderId="0" applyNumberFormat="0" applyFont="0" applyBorder="0" applyAlignment="0" applyProtection="0"/>
    <xf numFmtId="0" fontId="5" fillId="0" borderId="0" applyNumberFormat="0" applyFont="0" applyBorder="0" applyAlignment="0" applyProtection="0"/>
    <xf numFmtId="0" fontId="49" fillId="0" borderId="0" applyNumberFormat="0" applyFill="0" applyBorder="0" applyAlignment="0" applyProtection="0"/>
    <xf numFmtId="0" fontId="5" fillId="0" borderId="0"/>
    <xf numFmtId="0" fontId="5" fillId="0" borderId="0"/>
    <xf numFmtId="0" fontId="5" fillId="0" borderId="0"/>
    <xf numFmtId="0" fontId="14" fillId="0" borderId="0"/>
    <xf numFmtId="0" fontId="50" fillId="0" borderId="0"/>
    <xf numFmtId="15" fontId="5" fillId="0" borderId="0"/>
    <xf numFmtId="15" fontId="5" fillId="0" borderId="0"/>
    <xf numFmtId="15" fontId="5" fillId="0" borderId="0"/>
    <xf numFmtId="10" fontId="5" fillId="0" borderId="0"/>
    <xf numFmtId="10" fontId="5" fillId="0" borderId="0"/>
    <xf numFmtId="10" fontId="5" fillId="0" borderId="0"/>
    <xf numFmtId="0" fontId="51" fillId="34" borderId="12" applyBorder="0" applyProtection="0">
      <alignment horizontal="centerContinuous" vertical="center"/>
    </xf>
    <xf numFmtId="0" fontId="52" fillId="0" borderId="0" applyBorder="0" applyProtection="0">
      <alignment vertical="center"/>
    </xf>
    <xf numFmtId="0" fontId="53" fillId="0" borderId="0">
      <alignment horizontal="left"/>
    </xf>
    <xf numFmtId="0" fontId="53" fillId="0" borderId="13" applyFill="0" applyBorder="0" applyProtection="0">
      <alignment horizontal="left" vertical="top"/>
    </xf>
    <xf numFmtId="49" fontId="5" fillId="0" borderId="0" applyFont="0" applyFill="0" applyBorder="0" applyAlignment="0" applyProtection="0"/>
    <xf numFmtId="0" fontId="54" fillId="0" borderId="0"/>
    <xf numFmtId="49" fontId="5" fillId="0" borderId="0" applyFont="0" applyFill="0" applyBorder="0" applyAlignment="0" applyProtection="0"/>
    <xf numFmtId="0" fontId="55" fillId="0" borderId="0"/>
    <xf numFmtId="0" fontId="55" fillId="0" borderId="0"/>
    <xf numFmtId="0" fontId="54" fillId="0" borderId="0"/>
    <xf numFmtId="171" fontId="56" fillId="0" borderId="0"/>
    <xf numFmtId="0" fontId="49" fillId="0" borderId="0" applyNumberFormat="0" applyFill="0" applyBorder="0" applyAlignment="0" applyProtection="0"/>
    <xf numFmtId="0" fontId="57" fillId="0" borderId="0" applyFill="0" applyBorder="0">
      <alignment horizontal="left" vertical="center"/>
      <protection locked="0"/>
    </xf>
    <xf numFmtId="0" fontId="54" fillId="0" borderId="0"/>
    <xf numFmtId="0" fontId="58" fillId="0" borderId="0" applyFill="0" applyBorder="0">
      <alignment horizontal="left" vertical="center"/>
      <protection locked="0"/>
    </xf>
    <xf numFmtId="0" fontId="10" fillId="0" borderId="14" applyNumberFormat="0" applyFill="0" applyAlignment="0" applyProtection="0"/>
    <xf numFmtId="0" fontId="59" fillId="0" borderId="0" applyNumberFormat="0" applyFill="0" applyBorder="0" applyAlignment="0" applyProtection="0"/>
    <xf numFmtId="179" fontId="5" fillId="0" borderId="12" applyBorder="0" applyProtection="0">
      <alignment horizontal="right"/>
    </xf>
    <xf numFmtId="179" fontId="5" fillId="0" borderId="12" applyBorder="0" applyProtection="0">
      <alignment horizontal="right"/>
    </xf>
    <xf numFmtId="179" fontId="5" fillId="0" borderId="12" applyBorder="0" applyProtection="0">
      <alignment horizontal="right"/>
    </xf>
  </cellStyleXfs>
  <cellXfs count="235">
    <xf numFmtId="0" fontId="0" fillId="0" borderId="0" xfId="0"/>
    <xf numFmtId="0" fontId="69" fillId="0" borderId="0" xfId="0" applyFont="1" applyAlignment="1">
      <alignment vertical="center"/>
    </xf>
    <xf numFmtId="0" fontId="70" fillId="0" borderId="0" xfId="0" applyFont="1" applyAlignment="1">
      <alignment vertical="center"/>
    </xf>
    <xf numFmtId="0" fontId="71" fillId="0" borderId="0" xfId="0" applyFont="1"/>
    <xf numFmtId="0" fontId="72" fillId="0" borderId="0" xfId="175" applyFont="1"/>
    <xf numFmtId="0" fontId="5" fillId="0" borderId="0" xfId="175"/>
    <xf numFmtId="0" fontId="72" fillId="0" borderId="0" xfId="175" applyFont="1" applyBorder="1"/>
    <xf numFmtId="0" fontId="6" fillId="0" borderId="0" xfId="0" applyFont="1" applyFill="1" applyBorder="1"/>
    <xf numFmtId="0" fontId="73" fillId="0" borderId="0" xfId="0" applyFont="1" applyFill="1" applyBorder="1" applyAlignment="1">
      <alignment vertical="center" wrapText="1"/>
    </xf>
    <xf numFmtId="14" fontId="5" fillId="0" borderId="0" xfId="175" applyNumberFormat="1" applyFont="1" applyFill="1" applyBorder="1" applyAlignment="1">
      <alignment horizontal="left" vertical="center" wrapText="1"/>
    </xf>
    <xf numFmtId="0" fontId="72" fillId="0" borderId="0" xfId="175" applyFont="1" applyFill="1"/>
    <xf numFmtId="0" fontId="5" fillId="0" borderId="0" xfId="175" applyFill="1"/>
    <xf numFmtId="0" fontId="74" fillId="0" borderId="0" xfId="0" applyFont="1"/>
    <xf numFmtId="49" fontId="69" fillId="0" borderId="0" xfId="0" applyNumberFormat="1" applyFont="1" applyAlignment="1">
      <alignment vertical="center"/>
    </xf>
    <xf numFmtId="49" fontId="74" fillId="0" borderId="0" xfId="0" applyNumberFormat="1" applyFont="1"/>
    <xf numFmtId="182" fontId="0" fillId="0" borderId="0" xfId="0" applyNumberFormat="1"/>
    <xf numFmtId="183" fontId="0" fillId="0" borderId="0" xfId="0" applyNumberFormat="1"/>
    <xf numFmtId="0" fontId="69" fillId="0" borderId="0" xfId="0" applyFont="1" applyAlignment="1">
      <alignment horizontal="left" vertical="center"/>
    </xf>
    <xf numFmtId="9" fontId="66" fillId="0" borderId="0" xfId="212" applyFont="1"/>
    <xf numFmtId="186" fontId="0" fillId="0" borderId="0" xfId="0" applyNumberFormat="1"/>
    <xf numFmtId="185" fontId="0" fillId="0" borderId="0" xfId="0" applyNumberFormat="1"/>
    <xf numFmtId="181" fontId="0" fillId="0" borderId="0" xfId="0" applyNumberFormat="1"/>
    <xf numFmtId="0" fontId="72" fillId="0" borderId="0" xfId="175" applyFont="1" applyAlignment="1">
      <alignment wrapText="1"/>
    </xf>
    <xf numFmtId="0" fontId="0" fillId="0" borderId="0" xfId="0" applyFill="1" applyBorder="1"/>
    <xf numFmtId="0" fontId="75" fillId="0" borderId="0" xfId="0" applyFont="1" applyFill="1" applyBorder="1" applyAlignment="1">
      <alignment horizontal="center" vertical="center" wrapText="1"/>
    </xf>
    <xf numFmtId="0" fontId="75" fillId="0" borderId="0" xfId="0" applyFont="1" applyFill="1" applyBorder="1" applyAlignment="1">
      <alignment vertical="center" wrapText="1"/>
    </xf>
    <xf numFmtId="9" fontId="73" fillId="0" borderId="0" xfId="212" applyFont="1" applyFill="1" applyBorder="1" applyAlignment="1">
      <alignment horizontal="right" vertical="center" wrapText="1"/>
    </xf>
    <xf numFmtId="186" fontId="73" fillId="0" borderId="0" xfId="0" applyNumberFormat="1" applyFont="1" applyFill="1" applyBorder="1" applyAlignment="1">
      <alignment vertical="center" wrapText="1"/>
    </xf>
    <xf numFmtId="9" fontId="73" fillId="0" borderId="0" xfId="212" applyFont="1" applyFill="1" applyBorder="1" applyAlignment="1">
      <alignment vertical="center" wrapText="1"/>
    </xf>
    <xf numFmtId="1" fontId="0" fillId="0" borderId="0" xfId="0" applyNumberFormat="1"/>
    <xf numFmtId="0" fontId="71" fillId="0" borderId="0" xfId="0" applyFont="1" applyFill="1" applyBorder="1" applyProtection="1"/>
    <xf numFmtId="0" fontId="71" fillId="0" borderId="0" xfId="0" applyFont="1" applyProtection="1"/>
    <xf numFmtId="0" fontId="74" fillId="0" borderId="0" xfId="0" applyFont="1" applyProtection="1"/>
    <xf numFmtId="49" fontId="74" fillId="0" borderId="0" xfId="0" applyNumberFormat="1" applyFont="1" applyProtection="1"/>
    <xf numFmtId="0" fontId="12" fillId="0" borderId="0" xfId="0" applyNumberFormat="1" applyFont="1" applyFill="1" applyBorder="1" applyAlignment="1" applyProtection="1"/>
    <xf numFmtId="3" fontId="73" fillId="0" borderId="0" xfId="0" applyNumberFormat="1" applyFont="1" applyFill="1" applyBorder="1" applyAlignment="1">
      <alignment vertical="center" wrapText="1"/>
    </xf>
    <xf numFmtId="0" fontId="0" fillId="0" borderId="16" xfId="0" applyBorder="1" applyAlignment="1">
      <alignment horizontal="center"/>
    </xf>
    <xf numFmtId="0" fontId="0" fillId="0" borderId="0" xfId="0" applyAlignment="1">
      <alignment horizontal="center"/>
    </xf>
    <xf numFmtId="0" fontId="0" fillId="0" borderId="0" xfId="0" applyAlignment="1">
      <alignment horizontal="center" vertical="center"/>
    </xf>
    <xf numFmtId="0" fontId="74" fillId="0" borderId="0" xfId="0" applyFont="1" applyFill="1" applyBorder="1"/>
    <xf numFmtId="0" fontId="6" fillId="0" borderId="0" xfId="0" applyFont="1" applyFill="1" applyBorder="1" applyAlignment="1">
      <alignment vertical="top"/>
    </xf>
    <xf numFmtId="49" fontId="17" fillId="0" borderId="0" xfId="0" applyNumberFormat="1" applyFont="1"/>
    <xf numFmtId="0" fontId="73" fillId="0" borderId="0" xfId="0" applyFont="1" applyAlignment="1">
      <alignment vertical="center"/>
    </xf>
    <xf numFmtId="0" fontId="76" fillId="0" borderId="0" xfId="0" applyFont="1" applyAlignment="1">
      <alignment vertical="center"/>
    </xf>
    <xf numFmtId="49" fontId="77" fillId="0" borderId="0" xfId="0" applyNumberFormat="1" applyFont="1" applyAlignment="1">
      <alignment vertical="center"/>
    </xf>
    <xf numFmtId="49" fontId="77" fillId="0" borderId="0" xfId="0" applyNumberFormat="1" applyFont="1"/>
    <xf numFmtId="0" fontId="77" fillId="0" borderId="0" xfId="0" applyFont="1" applyAlignment="1">
      <alignment vertical="center"/>
    </xf>
    <xf numFmtId="0" fontId="75" fillId="37" borderId="16" xfId="0" applyFont="1" applyFill="1" applyBorder="1" applyAlignment="1">
      <alignment vertical="center" wrapText="1"/>
    </xf>
    <xf numFmtId="0" fontId="78" fillId="0" borderId="0" xfId="0" applyFont="1" applyAlignment="1">
      <alignment vertical="center"/>
    </xf>
    <xf numFmtId="0" fontId="73" fillId="38" borderId="17" xfId="0" applyFont="1" applyFill="1" applyBorder="1" applyAlignment="1">
      <alignment vertical="center" wrapText="1"/>
    </xf>
    <xf numFmtId="0" fontId="73" fillId="0" borderId="17" xfId="0" applyFont="1" applyBorder="1" applyAlignment="1">
      <alignment vertical="center" wrapText="1"/>
    </xf>
    <xf numFmtId="49" fontId="73" fillId="0" borderId="17" xfId="0" applyNumberFormat="1" applyFont="1" applyBorder="1" applyAlignment="1">
      <alignment horizontal="left" vertical="center" wrapText="1"/>
    </xf>
    <xf numFmtId="0" fontId="6" fillId="0" borderId="17" xfId="175" applyFont="1" applyBorder="1" applyAlignment="1">
      <alignment vertical="top" wrapText="1"/>
    </xf>
    <xf numFmtId="0" fontId="72" fillId="0" borderId="17" xfId="175" applyFont="1" applyBorder="1" applyAlignment="1">
      <alignment vertical="center" wrapText="1"/>
    </xf>
    <xf numFmtId="14" fontId="6" fillId="32" borderId="17" xfId="175" applyNumberFormat="1" applyFont="1" applyFill="1" applyBorder="1" applyAlignment="1">
      <alignment horizontal="left" vertical="center" wrapText="1"/>
    </xf>
    <xf numFmtId="0" fontId="6" fillId="0" borderId="17" xfId="0" applyFont="1" applyBorder="1" applyAlignment="1">
      <alignment vertical="center" wrapText="1"/>
    </xf>
    <xf numFmtId="0" fontId="79" fillId="0" borderId="17" xfId="175" applyFont="1" applyBorder="1" applyAlignment="1">
      <alignment vertical="top" wrapText="1"/>
    </xf>
    <xf numFmtId="0" fontId="79" fillId="0" borderId="17" xfId="175" applyFont="1" applyBorder="1" applyAlignment="1">
      <alignment vertical="center" wrapText="1"/>
    </xf>
    <xf numFmtId="0" fontId="80" fillId="37" borderId="17" xfId="0" applyFont="1" applyFill="1" applyBorder="1" applyAlignment="1">
      <alignment vertical="top" wrapText="1"/>
    </xf>
    <xf numFmtId="0" fontId="73" fillId="38" borderId="17" xfId="0" applyFont="1" applyFill="1" applyBorder="1" applyAlignment="1">
      <alignment vertical="top" wrapText="1"/>
    </xf>
    <xf numFmtId="0" fontId="73" fillId="0" borderId="17" xfId="0" applyFont="1" applyFill="1" applyBorder="1" applyAlignment="1">
      <alignment vertical="center" wrapText="1"/>
    </xf>
    <xf numFmtId="0" fontId="75" fillId="37" borderId="18" xfId="0" applyFont="1" applyFill="1" applyBorder="1" applyAlignment="1">
      <alignment horizontal="left" vertical="center" wrapText="1"/>
    </xf>
    <xf numFmtId="0" fontId="75" fillId="37" borderId="18" xfId="0" applyFont="1" applyFill="1" applyBorder="1" applyAlignment="1">
      <alignment vertical="center" wrapText="1"/>
    </xf>
    <xf numFmtId="3" fontId="75" fillId="37" borderId="18" xfId="0" applyNumberFormat="1" applyFont="1" applyFill="1" applyBorder="1" applyAlignment="1">
      <alignment horizontal="center" vertical="center" wrapText="1"/>
    </xf>
    <xf numFmtId="0" fontId="73" fillId="38" borderId="17" xfId="0" applyFont="1" applyFill="1" applyBorder="1" applyAlignment="1" applyProtection="1">
      <alignment vertical="center" wrapText="1"/>
    </xf>
    <xf numFmtId="0" fontId="73" fillId="0" borderId="17" xfId="0" applyFont="1" applyBorder="1" applyAlignment="1" applyProtection="1">
      <alignment vertical="center" wrapText="1"/>
    </xf>
    <xf numFmtId="0" fontId="60" fillId="38" borderId="17" xfId="150" applyFont="1" applyFill="1" applyBorder="1" applyAlignment="1" applyProtection="1">
      <alignment horizontal="left" vertical="top" wrapText="1"/>
    </xf>
    <xf numFmtId="0" fontId="5" fillId="0" borderId="0" xfId="175" applyFont="1"/>
    <xf numFmtId="0" fontId="73" fillId="0" borderId="17" xfId="0" applyFont="1" applyFill="1" applyBorder="1" applyAlignment="1">
      <alignment vertical="top" wrapText="1"/>
    </xf>
    <xf numFmtId="0" fontId="73" fillId="0" borderId="17" xfId="0" applyFont="1" applyBorder="1" applyAlignment="1">
      <alignment vertical="top" wrapText="1"/>
    </xf>
    <xf numFmtId="0" fontId="75" fillId="37" borderId="19" xfId="0" applyFont="1" applyFill="1" applyBorder="1" applyAlignment="1">
      <alignment horizontal="center" vertical="center" wrapText="1"/>
    </xf>
    <xf numFmtId="0" fontId="75" fillId="37" borderId="20" xfId="0" applyFont="1" applyFill="1" applyBorder="1" applyAlignment="1">
      <alignment horizontal="center" vertical="center" wrapText="1"/>
    </xf>
    <xf numFmtId="185" fontId="73" fillId="38" borderId="17" xfId="80" applyNumberFormat="1" applyFont="1" applyFill="1" applyBorder="1" applyAlignment="1">
      <alignment horizontal="center" vertical="center" wrapText="1"/>
    </xf>
    <xf numFmtId="186" fontId="73" fillId="38" borderId="17" xfId="0" applyNumberFormat="1" applyFont="1" applyFill="1" applyBorder="1" applyAlignment="1">
      <alignment horizontal="center" vertical="center" wrapText="1"/>
    </xf>
    <xf numFmtId="181" fontId="73" fillId="38" borderId="17" xfId="0" applyNumberFormat="1" applyFont="1" applyFill="1" applyBorder="1" applyAlignment="1">
      <alignment horizontal="center" vertical="center" wrapText="1"/>
    </xf>
    <xf numFmtId="9" fontId="73" fillId="38" borderId="17" xfId="212" applyFont="1" applyFill="1" applyBorder="1" applyAlignment="1">
      <alignment horizontal="center" vertical="center" wrapText="1"/>
    </xf>
    <xf numFmtId="185" fontId="73" fillId="0" borderId="17" xfId="80" applyNumberFormat="1" applyFont="1" applyFill="1" applyBorder="1" applyAlignment="1">
      <alignment horizontal="center" vertical="center" wrapText="1"/>
    </xf>
    <xf numFmtId="186" fontId="73" fillId="0" borderId="17" xfId="0" applyNumberFormat="1" applyFont="1" applyFill="1" applyBorder="1" applyAlignment="1">
      <alignment horizontal="center" vertical="center" wrapText="1"/>
    </xf>
    <xf numFmtId="181" fontId="73" fillId="0" borderId="17" xfId="0" applyNumberFormat="1" applyFont="1" applyBorder="1" applyAlignment="1">
      <alignment horizontal="center" vertical="center" wrapText="1"/>
    </xf>
    <xf numFmtId="9" fontId="73" fillId="0" borderId="17" xfId="212" applyFont="1" applyBorder="1" applyAlignment="1">
      <alignment horizontal="center" vertical="center" wrapText="1"/>
    </xf>
    <xf numFmtId="181" fontId="73" fillId="0" borderId="17" xfId="0" applyNumberFormat="1" applyFont="1" applyFill="1" applyBorder="1" applyAlignment="1">
      <alignment horizontal="center" vertical="center" wrapText="1"/>
    </xf>
    <xf numFmtId="9" fontId="73" fillId="0" borderId="17" xfId="212" applyFont="1" applyFill="1" applyBorder="1" applyAlignment="1">
      <alignment horizontal="center" vertical="center" wrapText="1"/>
    </xf>
    <xf numFmtId="164" fontId="73" fillId="38" borderId="17" xfId="212" applyNumberFormat="1" applyFont="1" applyFill="1" applyBorder="1" applyAlignment="1">
      <alignment horizontal="center" vertical="center" wrapText="1"/>
    </xf>
    <xf numFmtId="164" fontId="73" fillId="0" borderId="17" xfId="212" applyNumberFormat="1" applyFont="1" applyBorder="1" applyAlignment="1">
      <alignment horizontal="center" vertical="center" wrapText="1"/>
    </xf>
    <xf numFmtId="3" fontId="73" fillId="38" borderId="17" xfId="0" applyNumberFormat="1" applyFont="1" applyFill="1" applyBorder="1" applyAlignment="1">
      <alignment horizontal="center" vertical="center" wrapText="1"/>
    </xf>
    <xf numFmtId="184" fontId="73" fillId="38" borderId="17" xfId="0" applyNumberFormat="1" applyFont="1" applyFill="1" applyBorder="1" applyAlignment="1">
      <alignment horizontal="center" vertical="center" wrapText="1"/>
    </xf>
    <xf numFmtId="3" fontId="73" fillId="0" borderId="17" xfId="0" applyNumberFormat="1" applyFont="1" applyFill="1" applyBorder="1" applyAlignment="1">
      <alignment horizontal="center" vertical="center" wrapText="1"/>
    </xf>
    <xf numFmtId="184" fontId="73" fillId="0" borderId="17" xfId="0" applyNumberFormat="1" applyFont="1" applyFill="1" applyBorder="1" applyAlignment="1">
      <alignment horizontal="center" vertical="center" wrapText="1"/>
    </xf>
    <xf numFmtId="0" fontId="73" fillId="38" borderId="17" xfId="0" applyFont="1" applyFill="1" applyBorder="1" applyAlignment="1">
      <alignment horizontal="center" vertical="center" wrapText="1"/>
    </xf>
    <xf numFmtId="164" fontId="73" fillId="38" borderId="17" xfId="0" applyNumberFormat="1" applyFont="1" applyFill="1" applyBorder="1" applyAlignment="1">
      <alignment horizontal="center" vertical="center" wrapText="1"/>
    </xf>
    <xf numFmtId="0" fontId="73" fillId="0" borderId="17" xfId="0" applyFont="1" applyFill="1" applyBorder="1" applyAlignment="1">
      <alignment horizontal="center" vertical="center" wrapText="1"/>
    </xf>
    <xf numFmtId="164" fontId="73" fillId="0" borderId="17" xfId="0" applyNumberFormat="1" applyFont="1" applyFill="1" applyBorder="1" applyAlignment="1">
      <alignment horizontal="center" vertical="center" wrapText="1"/>
    </xf>
    <xf numFmtId="1" fontId="73" fillId="0" borderId="17" xfId="80" applyNumberFormat="1" applyFont="1" applyFill="1" applyBorder="1" applyAlignment="1">
      <alignment horizontal="center" vertical="center" wrapText="1"/>
    </xf>
    <xf numFmtId="1" fontId="73" fillId="38" borderId="17" xfId="80" applyNumberFormat="1" applyFont="1" applyFill="1" applyBorder="1" applyAlignment="1">
      <alignment horizontal="center" vertical="center" wrapText="1"/>
    </xf>
    <xf numFmtId="3" fontId="73" fillId="0" borderId="17" xfId="0" applyNumberFormat="1" applyFont="1" applyBorder="1" applyAlignment="1">
      <alignment horizontal="center" vertical="center" wrapText="1"/>
    </xf>
    <xf numFmtId="186" fontId="73" fillId="0" borderId="17" xfId="0" applyNumberFormat="1" applyFont="1" applyBorder="1" applyAlignment="1">
      <alignment horizontal="center" vertical="center" wrapText="1"/>
    </xf>
    <xf numFmtId="3" fontId="0" fillId="0" borderId="0" xfId="0" applyNumberFormat="1" applyAlignment="1">
      <alignment horizontal="center" vertical="center"/>
    </xf>
    <xf numFmtId="1" fontId="0" fillId="0" borderId="0" xfId="0" applyNumberFormat="1" applyAlignment="1">
      <alignment horizontal="center" vertical="center"/>
    </xf>
    <xf numFmtId="184" fontId="73" fillId="0" borderId="21" xfId="0" applyNumberFormat="1" applyFont="1" applyBorder="1" applyAlignment="1" applyProtection="1">
      <alignment horizontal="center" vertical="center" wrapText="1"/>
    </xf>
    <xf numFmtId="9" fontId="73" fillId="0" borderId="21" xfId="212" applyFont="1" applyBorder="1" applyAlignment="1" applyProtection="1">
      <alignment horizontal="center" vertical="center" wrapText="1"/>
    </xf>
    <xf numFmtId="184" fontId="73" fillId="38" borderId="17" xfId="0" applyNumberFormat="1" applyFont="1" applyFill="1" applyBorder="1" applyAlignment="1" applyProtection="1">
      <alignment horizontal="center" vertical="center" wrapText="1"/>
    </xf>
    <xf numFmtId="9" fontId="73" fillId="38" borderId="17" xfId="212" applyFont="1" applyFill="1" applyBorder="1" applyAlignment="1" applyProtection="1">
      <alignment horizontal="center" vertical="center" wrapText="1"/>
    </xf>
    <xf numFmtId="184" fontId="73" fillId="0" borderId="17" xfId="0" applyNumberFormat="1" applyFont="1" applyBorder="1" applyAlignment="1" applyProtection="1">
      <alignment horizontal="center" vertical="center" wrapText="1"/>
    </xf>
    <xf numFmtId="9" fontId="73" fillId="0" borderId="17" xfId="212" applyFont="1" applyBorder="1" applyAlignment="1" applyProtection="1">
      <alignment horizontal="center" vertical="center" wrapText="1"/>
    </xf>
    <xf numFmtId="184" fontId="73" fillId="0" borderId="17" xfId="0" applyNumberFormat="1" applyFont="1" applyBorder="1" applyAlignment="1">
      <alignment horizontal="center" vertical="center" wrapText="1"/>
    </xf>
    <xf numFmtId="0" fontId="81" fillId="0" borderId="0" xfId="0" applyFont="1" applyFill="1" applyBorder="1" applyAlignment="1" applyProtection="1">
      <alignment horizontal="center" vertical="center"/>
    </xf>
    <xf numFmtId="0" fontId="71" fillId="0" borderId="0" xfId="0" applyFont="1" applyFill="1" applyBorder="1" applyAlignment="1" applyProtection="1">
      <alignment horizontal="center" vertical="center"/>
    </xf>
    <xf numFmtId="0" fontId="71" fillId="0" borderId="0" xfId="0" applyFont="1" applyAlignment="1" applyProtection="1">
      <alignment horizontal="center" vertical="center"/>
    </xf>
    <xf numFmtId="0" fontId="75" fillId="37" borderId="18" xfId="0" applyFont="1" applyFill="1" applyBorder="1" applyAlignment="1" applyProtection="1">
      <alignment horizontal="center" vertical="center" wrapText="1"/>
    </xf>
    <xf numFmtId="3" fontId="73" fillId="0" borderId="17" xfId="0" applyNumberFormat="1" applyFont="1" applyBorder="1" applyAlignment="1" applyProtection="1">
      <alignment horizontal="center" vertical="center" wrapText="1"/>
    </xf>
    <xf numFmtId="186" fontId="73" fillId="0" borderId="17" xfId="0" applyNumberFormat="1" applyFont="1" applyBorder="1" applyAlignment="1" applyProtection="1">
      <alignment horizontal="center" vertical="center" wrapText="1"/>
    </xf>
    <xf numFmtId="181" fontId="73" fillId="0" borderId="17" xfId="0" applyNumberFormat="1" applyFont="1" applyBorder="1" applyAlignment="1" applyProtection="1">
      <alignment horizontal="center" vertical="center" wrapText="1"/>
    </xf>
    <xf numFmtId="3" fontId="73" fillId="38" borderId="17" xfId="0" applyNumberFormat="1" applyFont="1" applyFill="1" applyBorder="1" applyAlignment="1" applyProtection="1">
      <alignment horizontal="center" vertical="center" wrapText="1"/>
    </xf>
    <xf numFmtId="186" fontId="73" fillId="38" borderId="17" xfId="0" applyNumberFormat="1" applyFont="1" applyFill="1" applyBorder="1" applyAlignment="1" applyProtection="1">
      <alignment horizontal="center" vertical="center" wrapText="1"/>
    </xf>
    <xf numFmtId="181" fontId="73" fillId="38" borderId="17" xfId="0" applyNumberFormat="1" applyFont="1" applyFill="1" applyBorder="1" applyAlignment="1" applyProtection="1">
      <alignment horizontal="center" vertical="center" wrapText="1"/>
    </xf>
    <xf numFmtId="186" fontId="73" fillId="0" borderId="17" xfId="0" applyNumberFormat="1" applyFont="1" applyFill="1" applyBorder="1" applyAlignment="1" applyProtection="1">
      <alignment horizontal="center" vertical="center" wrapText="1"/>
    </xf>
    <xf numFmtId="1" fontId="71" fillId="0" borderId="0" xfId="0" applyNumberFormat="1" applyFont="1" applyAlignment="1" applyProtection="1">
      <alignment horizontal="center" vertical="center"/>
    </xf>
    <xf numFmtId="9" fontId="73" fillId="38" borderId="17" xfId="212" applyNumberFormat="1" applyFont="1" applyFill="1" applyBorder="1" applyAlignment="1">
      <alignment horizontal="center" vertical="center" wrapText="1"/>
    </xf>
    <xf numFmtId="9" fontId="73" fillId="0" borderId="17" xfId="212" applyNumberFormat="1" applyFont="1" applyBorder="1" applyAlignment="1">
      <alignment horizontal="center" vertical="center" wrapText="1"/>
    </xf>
    <xf numFmtId="9" fontId="66" fillId="0" borderId="0" xfId="212" applyFont="1" applyAlignment="1">
      <alignment horizontal="center"/>
    </xf>
    <xf numFmtId="187" fontId="0" fillId="0" borderId="0" xfId="0" applyNumberFormat="1"/>
    <xf numFmtId="188" fontId="73" fillId="0" borderId="17" xfId="0" applyNumberFormat="1" applyFont="1" applyFill="1" applyBorder="1" applyAlignment="1">
      <alignment horizontal="center" vertical="center" wrapText="1"/>
    </xf>
    <xf numFmtId="0" fontId="0" fillId="0" borderId="0" xfId="0" applyNumberFormat="1"/>
    <xf numFmtId="0" fontId="0" fillId="0" borderId="0" xfId="0" applyNumberFormat="1" applyAlignment="1">
      <alignment horizontal="center"/>
    </xf>
    <xf numFmtId="189" fontId="0" fillId="0" borderId="0" xfId="0" applyNumberFormat="1"/>
    <xf numFmtId="0" fontId="76" fillId="0" borderId="0" xfId="0" applyFont="1" applyAlignment="1">
      <alignment vertical="center" wrapText="1"/>
    </xf>
    <xf numFmtId="16" fontId="0" fillId="0" borderId="0" xfId="0" applyNumberFormat="1"/>
    <xf numFmtId="164" fontId="66" fillId="0" borderId="0" xfId="212" applyNumberFormat="1" applyFont="1"/>
    <xf numFmtId="0" fontId="82" fillId="37" borderId="16" xfId="0" applyFont="1" applyFill="1" applyBorder="1" applyAlignment="1">
      <alignment vertical="center" wrapText="1"/>
    </xf>
    <xf numFmtId="0" fontId="75" fillId="37" borderId="22" xfId="0" applyFont="1" applyFill="1" applyBorder="1" applyAlignment="1">
      <alignment horizontal="center" vertical="center" wrapText="1"/>
    </xf>
    <xf numFmtId="0" fontId="75" fillId="37" borderId="23" xfId="0" applyFont="1" applyFill="1" applyBorder="1" applyAlignment="1">
      <alignment horizontal="center" vertical="center" wrapText="1"/>
    </xf>
    <xf numFmtId="0" fontId="6" fillId="38" borderId="17" xfId="0" applyFont="1" applyFill="1" applyBorder="1" applyAlignment="1">
      <alignment vertical="center" wrapText="1"/>
    </xf>
    <xf numFmtId="10" fontId="73" fillId="38" borderId="17" xfId="212" applyNumberFormat="1" applyFont="1" applyFill="1" applyBorder="1" applyAlignment="1">
      <alignment horizontal="center" vertical="center" wrapText="1"/>
    </xf>
    <xf numFmtId="181" fontId="73" fillId="38" borderId="17" xfId="212" applyNumberFormat="1" applyFont="1" applyFill="1" applyBorder="1" applyAlignment="1">
      <alignment horizontal="center" vertical="center" wrapText="1"/>
    </xf>
    <xf numFmtId="10" fontId="66" fillId="0" borderId="0" xfId="212" applyNumberFormat="1" applyFont="1"/>
    <xf numFmtId="3" fontId="0" fillId="0" borderId="0" xfId="0" applyNumberFormat="1"/>
    <xf numFmtId="0" fontId="83" fillId="0" borderId="17" xfId="0" applyFont="1" applyBorder="1" applyAlignment="1">
      <alignment vertical="center" wrapText="1"/>
    </xf>
    <xf numFmtId="10" fontId="73" fillId="0" borderId="17" xfId="212" applyNumberFormat="1" applyFont="1" applyFill="1" applyBorder="1" applyAlignment="1">
      <alignment horizontal="center" vertical="center" wrapText="1"/>
    </xf>
    <xf numFmtId="181" fontId="73" fillId="0" borderId="17" xfId="212" applyNumberFormat="1" applyFont="1" applyFill="1" applyBorder="1" applyAlignment="1">
      <alignment horizontal="center" vertical="center" wrapText="1"/>
    </xf>
    <xf numFmtId="0" fontId="83" fillId="38" borderId="17" xfId="0" applyFont="1" applyFill="1" applyBorder="1" applyAlignment="1">
      <alignment vertical="center" wrapText="1"/>
    </xf>
    <xf numFmtId="0" fontId="83" fillId="0" borderId="0" xfId="0" applyFont="1" applyFill="1" applyBorder="1" applyAlignment="1">
      <alignment vertical="center" wrapText="1"/>
    </xf>
    <xf numFmtId="186" fontId="73" fillId="0" borderId="0" xfId="80" applyNumberFormat="1" applyFont="1" applyFill="1" applyBorder="1" applyAlignment="1">
      <alignment vertical="center" wrapText="1"/>
    </xf>
    <xf numFmtId="164" fontId="73" fillId="0" borderId="0" xfId="212" applyNumberFormat="1" applyFont="1" applyFill="1" applyBorder="1" applyAlignment="1">
      <alignment vertical="center" wrapText="1"/>
    </xf>
    <xf numFmtId="10" fontId="66" fillId="0" borderId="0" xfId="212" applyNumberFormat="1" applyFont="1" applyFill="1" applyBorder="1"/>
    <xf numFmtId="5" fontId="66" fillId="0" borderId="0" xfId="80" applyNumberFormat="1" applyFont="1"/>
    <xf numFmtId="0" fontId="75" fillId="37" borderId="24" xfId="0" applyFont="1" applyFill="1" applyBorder="1" applyAlignment="1">
      <alignment horizontal="center" vertical="center" wrapText="1"/>
    </xf>
    <xf numFmtId="3" fontId="6" fillId="38" borderId="17" xfId="0" applyNumberFormat="1" applyFont="1" applyFill="1" applyBorder="1" applyAlignment="1">
      <alignment vertical="center" wrapText="1"/>
    </xf>
    <xf numFmtId="1" fontId="73" fillId="38" borderId="17" xfId="0" applyNumberFormat="1" applyFont="1" applyFill="1" applyBorder="1" applyAlignment="1">
      <alignment horizontal="center" vertical="center" wrapText="1"/>
    </xf>
    <xf numFmtId="3" fontId="83" fillId="0" borderId="17" xfId="0" applyNumberFormat="1" applyFont="1" applyBorder="1" applyAlignment="1">
      <alignment vertical="center" wrapText="1"/>
    </xf>
    <xf numFmtId="3" fontId="73" fillId="39" borderId="17" xfId="0" applyNumberFormat="1" applyFont="1" applyFill="1" applyBorder="1" applyAlignment="1">
      <alignment horizontal="center" vertical="center" wrapText="1"/>
    </xf>
    <xf numFmtId="1" fontId="73" fillId="39" borderId="17" xfId="0" applyNumberFormat="1" applyFont="1" applyFill="1" applyBorder="1" applyAlignment="1">
      <alignment horizontal="center" vertical="center" wrapText="1"/>
    </xf>
    <xf numFmtId="10" fontId="73" fillId="39" borderId="17" xfId="212" applyNumberFormat="1" applyFont="1" applyFill="1" applyBorder="1" applyAlignment="1">
      <alignment horizontal="center" vertical="center" wrapText="1"/>
    </xf>
    <xf numFmtId="181" fontId="73" fillId="39" borderId="17" xfId="0" applyNumberFormat="1" applyFont="1" applyFill="1" applyBorder="1" applyAlignment="1">
      <alignment horizontal="center" vertical="center" wrapText="1"/>
    </xf>
    <xf numFmtId="3" fontId="83" fillId="38" borderId="17" xfId="0" applyNumberFormat="1" applyFont="1" applyFill="1" applyBorder="1" applyAlignment="1">
      <alignment vertical="center" wrapText="1"/>
    </xf>
    <xf numFmtId="9" fontId="0" fillId="0" borderId="0" xfId="0" applyNumberFormat="1"/>
    <xf numFmtId="0" fontId="67" fillId="0" borderId="0" xfId="150"/>
    <xf numFmtId="185" fontId="73" fillId="39" borderId="17" xfId="80" applyNumberFormat="1" applyFont="1" applyFill="1" applyBorder="1" applyAlignment="1">
      <alignment horizontal="center" vertical="center" wrapText="1"/>
    </xf>
    <xf numFmtId="185" fontId="73" fillId="39" borderId="25" xfId="80" applyNumberFormat="1" applyFont="1" applyFill="1" applyBorder="1" applyAlignment="1">
      <alignment horizontal="center" vertical="center" wrapText="1"/>
    </xf>
    <xf numFmtId="181" fontId="73" fillId="39" borderId="25" xfId="0" applyNumberFormat="1" applyFont="1" applyFill="1" applyBorder="1" applyAlignment="1">
      <alignment horizontal="center" vertical="center" wrapText="1"/>
    </xf>
    <xf numFmtId="3" fontId="73" fillId="39" borderId="25" xfId="0" applyNumberFormat="1" applyFont="1" applyFill="1" applyBorder="1" applyAlignment="1">
      <alignment horizontal="center" vertical="center" wrapText="1"/>
    </xf>
    <xf numFmtId="184" fontId="73" fillId="39" borderId="17" xfId="0" applyNumberFormat="1" applyFont="1" applyFill="1" applyBorder="1" applyAlignment="1">
      <alignment horizontal="center" vertical="center" wrapText="1"/>
    </xf>
    <xf numFmtId="184" fontId="73" fillId="39" borderId="25" xfId="0" applyNumberFormat="1" applyFont="1" applyFill="1" applyBorder="1" applyAlignment="1">
      <alignment horizontal="center" vertical="center" wrapText="1"/>
    </xf>
    <xf numFmtId="164" fontId="73" fillId="39" borderId="17" xfId="212" applyNumberFormat="1" applyFont="1" applyFill="1" applyBorder="1" applyAlignment="1">
      <alignment horizontal="center" vertical="center" wrapText="1"/>
    </xf>
    <xf numFmtId="164" fontId="73" fillId="39" borderId="25" xfId="212" applyNumberFormat="1" applyFont="1" applyFill="1" applyBorder="1" applyAlignment="1">
      <alignment horizontal="center" vertical="center" wrapText="1"/>
    </xf>
    <xf numFmtId="0" fontId="73" fillId="39" borderId="17" xfId="0" applyFont="1" applyFill="1" applyBorder="1" applyAlignment="1">
      <alignment vertical="center" wrapText="1"/>
    </xf>
    <xf numFmtId="0" fontId="73" fillId="39" borderId="25" xfId="0" applyFont="1" applyFill="1" applyBorder="1" applyAlignment="1">
      <alignment vertical="center" wrapText="1"/>
    </xf>
    <xf numFmtId="3" fontId="6" fillId="38" borderId="17" xfId="0" applyNumberFormat="1" applyFont="1" applyFill="1" applyBorder="1" applyAlignment="1">
      <alignment horizontal="center" vertical="center" wrapText="1"/>
    </xf>
    <xf numFmtId="185" fontId="6" fillId="38" borderId="17" xfId="0" applyNumberFormat="1" applyFont="1" applyFill="1" applyBorder="1" applyAlignment="1">
      <alignment horizontal="center" vertical="center" wrapText="1"/>
    </xf>
    <xf numFmtId="181" fontId="6" fillId="38" borderId="17" xfId="0" applyNumberFormat="1" applyFont="1" applyFill="1" applyBorder="1" applyAlignment="1">
      <alignment horizontal="center" vertical="center" wrapText="1"/>
    </xf>
    <xf numFmtId="190" fontId="6" fillId="38" borderId="17" xfId="0" applyNumberFormat="1" applyFont="1" applyFill="1" applyBorder="1" applyAlignment="1">
      <alignment horizontal="center" vertical="center" wrapText="1"/>
    </xf>
    <xf numFmtId="164" fontId="6" fillId="38" borderId="17" xfId="212" applyNumberFormat="1" applyFont="1" applyFill="1" applyBorder="1" applyAlignment="1">
      <alignment horizontal="center" vertical="center" wrapText="1"/>
    </xf>
    <xf numFmtId="3" fontId="6" fillId="39" borderId="17" xfId="0" applyNumberFormat="1" applyFont="1" applyFill="1" applyBorder="1" applyAlignment="1">
      <alignment horizontal="center" vertical="center" wrapText="1"/>
    </xf>
    <xf numFmtId="190" fontId="6" fillId="39" borderId="17" xfId="0" applyNumberFormat="1" applyFont="1" applyFill="1" applyBorder="1" applyAlignment="1">
      <alignment horizontal="center" vertical="center" wrapText="1"/>
    </xf>
    <xf numFmtId="0" fontId="0" fillId="0" borderId="26" xfId="0" applyBorder="1"/>
    <xf numFmtId="0" fontId="75" fillId="37" borderId="26" xfId="0" applyFont="1" applyFill="1" applyBorder="1" applyAlignment="1">
      <alignment vertical="center" wrapText="1"/>
    </xf>
    <xf numFmtId="0" fontId="75" fillId="37" borderId="27" xfId="0" applyFont="1" applyFill="1" applyBorder="1" applyAlignment="1">
      <alignment vertical="center" wrapText="1"/>
    </xf>
    <xf numFmtId="0" fontId="0" fillId="0" borderId="28" xfId="0" applyBorder="1"/>
    <xf numFmtId="0" fontId="75" fillId="37" borderId="28" xfId="0" applyFont="1" applyFill="1" applyBorder="1" applyAlignment="1">
      <alignment vertical="center" wrapText="1"/>
    </xf>
    <xf numFmtId="0" fontId="79" fillId="38" borderId="17" xfId="175" applyFont="1" applyFill="1" applyBorder="1" applyAlignment="1">
      <alignment vertical="top" wrapText="1"/>
    </xf>
    <xf numFmtId="191" fontId="73" fillId="38" borderId="17" xfId="0" applyNumberFormat="1" applyFont="1" applyFill="1" applyBorder="1" applyAlignment="1">
      <alignment horizontal="center" vertical="center" wrapText="1"/>
    </xf>
    <xf numFmtId="191" fontId="73" fillId="0" borderId="17" xfId="0" applyNumberFormat="1" applyFont="1" applyFill="1" applyBorder="1" applyAlignment="1">
      <alignment horizontal="center" vertical="center" wrapText="1"/>
    </xf>
    <xf numFmtId="3" fontId="73" fillId="38" borderId="17" xfId="212" applyNumberFormat="1" applyFont="1" applyFill="1" applyBorder="1" applyAlignment="1">
      <alignment horizontal="center" vertical="center" wrapText="1"/>
    </xf>
    <xf numFmtId="3" fontId="73" fillId="0" borderId="17" xfId="212" applyNumberFormat="1" applyFont="1" applyFill="1" applyBorder="1" applyAlignment="1">
      <alignment horizontal="center" vertical="center" wrapText="1"/>
    </xf>
    <xf numFmtId="191" fontId="73" fillId="38" borderId="17" xfId="212" applyNumberFormat="1" applyFont="1" applyFill="1" applyBorder="1" applyAlignment="1">
      <alignment horizontal="center" vertical="center" wrapText="1"/>
    </xf>
    <xf numFmtId="1" fontId="73" fillId="39" borderId="17" xfId="212" applyNumberFormat="1" applyFont="1" applyFill="1" applyBorder="1" applyAlignment="1">
      <alignment horizontal="center" vertical="center" wrapText="1"/>
    </xf>
    <xf numFmtId="1" fontId="73" fillId="38" borderId="17" xfId="212" applyNumberFormat="1" applyFont="1" applyFill="1" applyBorder="1" applyAlignment="1">
      <alignment horizontal="center" vertical="center" wrapText="1"/>
    </xf>
    <xf numFmtId="191" fontId="73" fillId="39" borderId="17" xfId="212" applyNumberFormat="1" applyFont="1" applyFill="1" applyBorder="1" applyAlignment="1">
      <alignment horizontal="center" vertical="center" wrapText="1"/>
    </xf>
    <xf numFmtId="0" fontId="84" fillId="0" borderId="0" xfId="175" applyFont="1" applyAlignment="1">
      <alignment vertical="center"/>
    </xf>
    <xf numFmtId="0" fontId="78" fillId="0" borderId="0" xfId="0" applyFont="1" applyFill="1" applyAlignment="1">
      <alignment vertical="center"/>
    </xf>
    <xf numFmtId="0" fontId="0" fillId="0" borderId="0" xfId="0" applyFill="1"/>
    <xf numFmtId="0" fontId="0" fillId="0" borderId="0" xfId="0" applyFill="1" applyAlignment="1">
      <alignment horizontal="center" vertical="center"/>
    </xf>
    <xf numFmtId="3" fontId="0" fillId="0" borderId="0" xfId="0" applyNumberFormat="1" applyFill="1" applyAlignment="1">
      <alignment horizontal="center" vertical="center"/>
    </xf>
    <xf numFmtId="0" fontId="85" fillId="0" borderId="0" xfId="175" applyFont="1" applyFill="1" applyAlignment="1">
      <alignment vertical="center"/>
    </xf>
    <xf numFmtId="0" fontId="73" fillId="0" borderId="0" xfId="0" applyFont="1" applyBorder="1" applyAlignment="1">
      <alignment vertical="center" wrapText="1"/>
    </xf>
    <xf numFmtId="184" fontId="73" fillId="0" borderId="0" xfId="0" applyNumberFormat="1" applyFont="1" applyBorder="1" applyAlignment="1">
      <alignment horizontal="center" vertical="center" wrapText="1"/>
    </xf>
    <xf numFmtId="9" fontId="73" fillId="0" borderId="0" xfId="212" applyFont="1" applyBorder="1" applyAlignment="1">
      <alignment horizontal="center" vertical="center" wrapText="1"/>
    </xf>
    <xf numFmtId="3" fontId="73" fillId="0" borderId="0" xfId="0" applyNumberFormat="1" applyFont="1" applyBorder="1" applyAlignment="1">
      <alignment horizontal="center" vertical="center" wrapText="1"/>
    </xf>
    <xf numFmtId="186" fontId="73" fillId="0" borderId="0" xfId="0" applyNumberFormat="1" applyFont="1" applyFill="1" applyBorder="1" applyAlignment="1">
      <alignment horizontal="center" vertical="center" wrapText="1"/>
    </xf>
    <xf numFmtId="181" fontId="73" fillId="0" borderId="0" xfId="0" applyNumberFormat="1" applyFont="1" applyBorder="1" applyAlignment="1">
      <alignment horizontal="center" vertical="center" wrapText="1"/>
    </xf>
    <xf numFmtId="0" fontId="75" fillId="37" borderId="18" xfId="0" applyFont="1" applyFill="1" applyBorder="1" applyAlignment="1">
      <alignment horizontal="center" vertical="center" wrapText="1"/>
    </xf>
    <xf numFmtId="0" fontId="75" fillId="37" borderId="16" xfId="0" applyFont="1" applyFill="1" applyBorder="1" applyAlignment="1">
      <alignment horizontal="center" vertical="center" wrapText="1"/>
    </xf>
    <xf numFmtId="0" fontId="73" fillId="0" borderId="17" xfId="0" applyFont="1" applyFill="1" applyBorder="1" applyAlignment="1">
      <alignment horizontal="left" vertical="center" wrapText="1"/>
    </xf>
    <xf numFmtId="0" fontId="73" fillId="38" borderId="17" xfId="0" applyFont="1" applyFill="1" applyBorder="1" applyAlignment="1">
      <alignment horizontal="left" vertical="center" wrapText="1"/>
    </xf>
    <xf numFmtId="0" fontId="76" fillId="0" borderId="0" xfId="0" applyFont="1" applyAlignment="1">
      <alignment horizontal="center" vertical="center" wrapText="1"/>
    </xf>
    <xf numFmtId="0" fontId="80" fillId="37" borderId="17" xfId="0" applyFont="1" applyFill="1" applyBorder="1" applyAlignment="1">
      <alignment horizontal="center" vertical="center" wrapText="1"/>
    </xf>
    <xf numFmtId="0" fontId="80" fillId="40" borderId="17" xfId="0" applyFont="1" applyFill="1" applyBorder="1" applyAlignment="1">
      <alignment horizontal="center" vertical="center" wrapText="1"/>
    </xf>
    <xf numFmtId="0" fontId="80" fillId="37" borderId="29" xfId="0" applyFont="1" applyFill="1" applyBorder="1" applyAlignment="1">
      <alignment horizontal="center" vertical="center" wrapText="1"/>
    </xf>
    <xf numFmtId="0" fontId="80" fillId="40" borderId="29" xfId="0" applyFont="1" applyFill="1" applyBorder="1" applyAlignment="1">
      <alignment horizontal="center" vertical="center" wrapText="1"/>
    </xf>
    <xf numFmtId="0" fontId="75" fillId="37" borderId="26" xfId="0" applyFont="1" applyFill="1" applyBorder="1" applyAlignment="1">
      <alignment horizontal="center" vertical="center" wrapText="1"/>
    </xf>
    <xf numFmtId="0" fontId="75" fillId="40" borderId="26" xfId="0" applyFont="1" applyFill="1" applyBorder="1" applyAlignment="1">
      <alignment horizontal="center" vertical="center" wrapText="1"/>
    </xf>
    <xf numFmtId="0" fontId="75" fillId="37" borderId="18" xfId="0" applyFont="1" applyFill="1" applyBorder="1" applyAlignment="1">
      <alignment horizontal="center" vertical="center" wrapText="1"/>
    </xf>
    <xf numFmtId="0" fontId="75" fillId="40" borderId="28" xfId="0" applyFont="1" applyFill="1" applyBorder="1" applyAlignment="1">
      <alignment horizontal="center" vertical="center" wrapText="1"/>
    </xf>
    <xf numFmtId="0" fontId="75" fillId="37" borderId="16" xfId="0" applyFont="1" applyFill="1" applyBorder="1" applyAlignment="1">
      <alignment horizontal="center" vertical="center" wrapText="1"/>
    </xf>
    <xf numFmtId="0" fontId="75" fillId="40" borderId="18" xfId="0" applyFont="1" applyFill="1" applyBorder="1" applyAlignment="1">
      <alignment horizontal="center" vertical="center" wrapText="1"/>
    </xf>
    <xf numFmtId="0" fontId="73" fillId="38" borderId="30" xfId="0" applyFont="1" applyFill="1" applyBorder="1" applyAlignment="1">
      <alignment horizontal="left" vertical="center" wrapText="1"/>
    </xf>
    <xf numFmtId="0" fontId="73" fillId="38" borderId="31" xfId="0" applyFont="1" applyFill="1" applyBorder="1" applyAlignment="1">
      <alignment horizontal="left" vertical="center" wrapText="1"/>
    </xf>
    <xf numFmtId="0" fontId="73" fillId="38" borderId="32" xfId="0" applyFont="1" applyFill="1" applyBorder="1" applyAlignment="1">
      <alignment horizontal="left" vertical="center" wrapText="1"/>
    </xf>
    <xf numFmtId="0" fontId="73" fillId="0" borderId="17" xfId="0" applyFont="1" applyFill="1" applyBorder="1" applyAlignment="1">
      <alignment horizontal="left" vertical="center" wrapText="1"/>
    </xf>
    <xf numFmtId="0" fontId="73" fillId="38" borderId="17" xfId="0" applyFont="1" applyFill="1" applyBorder="1" applyAlignment="1">
      <alignment horizontal="left" vertical="center" wrapText="1"/>
    </xf>
    <xf numFmtId="0" fontId="73" fillId="41" borderId="17" xfId="0" applyFont="1" applyFill="1" applyBorder="1" applyAlignment="1">
      <alignment horizontal="left" vertical="center" wrapText="1"/>
    </xf>
    <xf numFmtId="0" fontId="75" fillId="40" borderId="16" xfId="0" applyFont="1" applyFill="1" applyBorder="1" applyAlignment="1">
      <alignment horizontal="center" vertical="center" wrapText="1"/>
    </xf>
    <xf numFmtId="0" fontId="74" fillId="0" borderId="0" xfId="0" applyFont="1" applyAlignment="1">
      <alignment wrapText="1"/>
    </xf>
    <xf numFmtId="0" fontId="84" fillId="0" borderId="0" xfId="175" applyFont="1" applyAlignment="1">
      <alignment horizontal="center" vertical="center" wrapText="1"/>
    </xf>
    <xf numFmtId="0" fontId="84" fillId="0" borderId="0" xfId="175" applyFont="1" applyAlignment="1">
      <alignment horizontal="center" vertical="center"/>
    </xf>
    <xf numFmtId="0" fontId="76" fillId="0" borderId="0" xfId="0" applyFont="1" applyAlignment="1">
      <alignment horizontal="center" vertical="center" wrapText="1"/>
    </xf>
    <xf numFmtId="3" fontId="75" fillId="37" borderId="23" xfId="0" applyNumberFormat="1" applyFont="1" applyFill="1" applyBorder="1" applyAlignment="1">
      <alignment horizontal="center" vertical="center" wrapText="1"/>
    </xf>
    <xf numFmtId="3" fontId="75" fillId="37" borderId="33" xfId="0" applyNumberFormat="1" applyFont="1" applyFill="1" applyBorder="1" applyAlignment="1">
      <alignment horizontal="center" vertical="center" wrapText="1"/>
    </xf>
    <xf numFmtId="0" fontId="75" fillId="37" borderId="0" xfId="0" applyFont="1" applyFill="1" applyBorder="1" applyAlignment="1">
      <alignment horizontal="center" vertical="center" wrapText="1"/>
    </xf>
    <xf numFmtId="0" fontId="75" fillId="37" borderId="34" xfId="0" applyFont="1" applyFill="1" applyBorder="1" applyAlignment="1">
      <alignment horizontal="center" vertical="center" wrapText="1"/>
    </xf>
    <xf numFmtId="0" fontId="75" fillId="37" borderId="27" xfId="0" applyFont="1" applyFill="1" applyBorder="1" applyAlignment="1">
      <alignment horizontal="center" vertical="center" wrapText="1"/>
    </xf>
    <xf numFmtId="0" fontId="75" fillId="37" borderId="16" xfId="0" applyFont="1" applyFill="1" applyBorder="1" applyAlignment="1" applyProtection="1">
      <alignment horizontal="center" vertical="center" wrapText="1"/>
    </xf>
    <xf numFmtId="0" fontId="75" fillId="40" borderId="16" xfId="0" applyFont="1" applyFill="1" applyBorder="1" applyAlignment="1" applyProtection="1">
      <alignment horizontal="center" vertical="center" wrapText="1"/>
    </xf>
    <xf numFmtId="0" fontId="75" fillId="40" borderId="18" xfId="0" applyFont="1" applyFill="1" applyBorder="1" applyAlignment="1" applyProtection="1">
      <alignment horizontal="center" vertical="center" wrapText="1"/>
    </xf>
    <xf numFmtId="0" fontId="75" fillId="37" borderId="16" xfId="0" applyFont="1" applyFill="1" applyBorder="1" applyAlignment="1" applyProtection="1">
      <alignment horizontal="left" vertical="center" wrapText="1"/>
    </xf>
    <xf numFmtId="0" fontId="75" fillId="40" borderId="18" xfId="0" applyFont="1" applyFill="1" applyBorder="1" applyAlignment="1" applyProtection="1">
      <alignment horizontal="left" vertical="center" wrapText="1"/>
    </xf>
  </cellXfs>
  <cellStyles count="286">
    <cellStyle name=" 1" xfId="1"/>
    <cellStyle name=" 1 2" xfId="2"/>
    <cellStyle name=" 1 2 2" xfId="3"/>
    <cellStyle name=" 1 3" xfId="4"/>
    <cellStyle name=" 1 3 2" xfId="5"/>
    <cellStyle name=" 1 4" xfId="6"/>
    <cellStyle name=" 1_29(d) - Gas extensions -tariffs" xfId="7"/>
    <cellStyle name="_3GIS model v2.77_Distribution Business_Retail Fin Perform " xfId="8"/>
    <cellStyle name="_3GIS model v2.77_Fleet Overhead Costs 2_Retail Fin Perform " xfId="9"/>
    <cellStyle name="_3GIS model v2.77_Fleet Overhead Costs_Retail Fin Perform " xfId="10"/>
    <cellStyle name="_3GIS model v2.77_Forecast 2_Retail Fin Perform " xfId="11"/>
    <cellStyle name="_3GIS model v2.77_Forecast_Retail Fin Perform " xfId="12"/>
    <cellStyle name="_3GIS model v2.77_Funding &amp; Cashflow_1_Retail Fin Perform " xfId="13"/>
    <cellStyle name="_3GIS model v2.77_Funding &amp; Cashflow_Retail Fin Perform " xfId="14"/>
    <cellStyle name="_3GIS model v2.77_Group P&amp;L_1_Retail Fin Perform " xfId="15"/>
    <cellStyle name="_3GIS model v2.77_Group P&amp;L_Retail Fin Perform " xfId="16"/>
    <cellStyle name="_3GIS model v2.77_Opening  Detailed BS_Retail Fin Perform " xfId="17"/>
    <cellStyle name="_3GIS model v2.77_OUTPUT DB_Retail Fin Perform " xfId="18"/>
    <cellStyle name="_3GIS model v2.77_OUTPUT EB_Retail Fin Perform " xfId="19"/>
    <cellStyle name="_3GIS model v2.77_Report_Retail Fin Perform " xfId="20"/>
    <cellStyle name="_3GIS model v2.77_Retail Fin Perform " xfId="21"/>
    <cellStyle name="_3GIS model v2.77_Sheet2 2_Retail Fin Perform " xfId="22"/>
    <cellStyle name="_3GIS model v2.77_Sheet2_Retail Fin Perform " xfId="23"/>
    <cellStyle name="_Capex" xfId="24"/>
    <cellStyle name="_Capex 2" xfId="25"/>
    <cellStyle name="_Capex_29(d) - Gas extensions -tariffs" xfId="26"/>
    <cellStyle name="_UED AMP 2009-14 Final 250309 Less PU" xfId="27"/>
    <cellStyle name="_UED AMP 2009-14 Final 250309 Less PU_1011 monthly" xfId="28"/>
    <cellStyle name="20% - Accent1 2" xfId="29"/>
    <cellStyle name="20% - Accent2 2" xfId="30"/>
    <cellStyle name="20% - Accent3 2" xfId="31"/>
    <cellStyle name="20% - Accent4 2" xfId="32"/>
    <cellStyle name="20% - Accent5 2" xfId="33"/>
    <cellStyle name="20% - Accent6 2" xfId="34"/>
    <cellStyle name="40% - Accent1 2" xfId="35"/>
    <cellStyle name="40% - Accent2 2" xfId="36"/>
    <cellStyle name="40% - Accent3 2" xfId="37"/>
    <cellStyle name="40% - Accent4 2" xfId="38"/>
    <cellStyle name="40% - Accent5 2" xfId="39"/>
    <cellStyle name="40% - Accent6 2" xfId="40"/>
    <cellStyle name="60% - Accent1 2" xfId="41"/>
    <cellStyle name="60% - Accent2 2" xfId="42"/>
    <cellStyle name="60% - Accent3 2" xfId="43"/>
    <cellStyle name="60% - Accent4 2" xfId="44"/>
    <cellStyle name="60% - Accent5 2" xfId="45"/>
    <cellStyle name="60% - Accent6 2" xfId="46"/>
    <cellStyle name="Accent1 - 20%" xfId="47"/>
    <cellStyle name="Accent1 - 40%" xfId="48"/>
    <cellStyle name="Accent1 - 60%" xfId="49"/>
    <cellStyle name="Accent1 2" xfId="50"/>
    <cellStyle name="Accent2 - 20%" xfId="51"/>
    <cellStyle name="Accent2 - 40%" xfId="52"/>
    <cellStyle name="Accent2 - 60%" xfId="53"/>
    <cellStyle name="Accent2 2" xfId="54"/>
    <cellStyle name="Accent3 - 20%" xfId="55"/>
    <cellStyle name="Accent3 - 40%" xfId="56"/>
    <cellStyle name="Accent3 - 60%" xfId="57"/>
    <cellStyle name="Accent3 2" xfId="58"/>
    <cellStyle name="Accent4 - 20%" xfId="59"/>
    <cellStyle name="Accent4 - 40%" xfId="60"/>
    <cellStyle name="Accent4 - 60%" xfId="61"/>
    <cellStyle name="Accent4 2" xfId="62"/>
    <cellStyle name="Accent5 - 20%" xfId="63"/>
    <cellStyle name="Accent5 - 40%" xfId="64"/>
    <cellStyle name="Accent5 - 60%" xfId="65"/>
    <cellStyle name="Accent5 2" xfId="66"/>
    <cellStyle name="Accent6 - 20%" xfId="67"/>
    <cellStyle name="Accent6 - 40%" xfId="68"/>
    <cellStyle name="Accent6 - 60%" xfId="69"/>
    <cellStyle name="Accent6 2" xfId="70"/>
    <cellStyle name="Agara" xfId="71"/>
    <cellStyle name="B79812_.wvu.PrintTitlest" xfId="72"/>
    <cellStyle name="Bad 2" xfId="73"/>
    <cellStyle name="Black" xfId="74"/>
    <cellStyle name="Blockout" xfId="75"/>
    <cellStyle name="Blockout 2" xfId="76"/>
    <cellStyle name="Blue" xfId="77"/>
    <cellStyle name="Calculation 2" xfId="78"/>
    <cellStyle name="Check Cell 2" xfId="79"/>
    <cellStyle name="Comma" xfId="80" builtinId="3"/>
    <cellStyle name="Comma [0]7Z_87C" xfId="81"/>
    <cellStyle name="Comma 0" xfId="82"/>
    <cellStyle name="Comma 1" xfId="83"/>
    <cellStyle name="Comma 1 2" xfId="84"/>
    <cellStyle name="Comma 10" xfId="85"/>
    <cellStyle name="Comma 11" xfId="86"/>
    <cellStyle name="Comma 12" xfId="87"/>
    <cellStyle name="Comma 13" xfId="88"/>
    <cellStyle name="Comma 14" xfId="89"/>
    <cellStyle name="Comma 15" xfId="90"/>
    <cellStyle name="Comma 16" xfId="91"/>
    <cellStyle name="Comma 17" xfId="92"/>
    <cellStyle name="Comma 18" xfId="93"/>
    <cellStyle name="Comma 2" xfId="94"/>
    <cellStyle name="Comma 2 2" xfId="95"/>
    <cellStyle name="Comma 2 3" xfId="96"/>
    <cellStyle name="Comma 2 3 2" xfId="97"/>
    <cellStyle name="Comma 2 4" xfId="98"/>
    <cellStyle name="Comma 2 5" xfId="99"/>
    <cellStyle name="Comma 2 6" xfId="100"/>
    <cellStyle name="Comma 3" xfId="101"/>
    <cellStyle name="Comma 3 2" xfId="102"/>
    <cellStyle name="Comma 3 3" xfId="103"/>
    <cellStyle name="Comma 3 4" xfId="104"/>
    <cellStyle name="Comma 4" xfId="105"/>
    <cellStyle name="Comma 5" xfId="106"/>
    <cellStyle name="Comma 6" xfId="107"/>
    <cellStyle name="Comma 7" xfId="108"/>
    <cellStyle name="Comma 8" xfId="109"/>
    <cellStyle name="Comma 9" xfId="110"/>
    <cellStyle name="Comma0" xfId="111"/>
    <cellStyle name="Currency 11" xfId="112"/>
    <cellStyle name="Currency 11 2" xfId="113"/>
    <cellStyle name="Currency 2" xfId="114"/>
    <cellStyle name="Currency 2 2" xfId="115"/>
    <cellStyle name="Currency 3" xfId="116"/>
    <cellStyle name="Currency 3 2" xfId="117"/>
    <cellStyle name="Currency 4" xfId="118"/>
    <cellStyle name="Currency 4 2" xfId="119"/>
    <cellStyle name="D4_B8B1_005004B79812_.wvu.PrintTitlest" xfId="120"/>
    <cellStyle name="Date" xfId="121"/>
    <cellStyle name="Date 2" xfId="122"/>
    <cellStyle name="dms_NUM" xfId="123"/>
    <cellStyle name="Emphasis 1" xfId="124"/>
    <cellStyle name="Emphasis 2" xfId="125"/>
    <cellStyle name="Emphasis 3" xfId="126"/>
    <cellStyle name="Euro" xfId="127"/>
    <cellStyle name="Explanatory Text 2" xfId="128"/>
    <cellStyle name="Fixed" xfId="129"/>
    <cellStyle name="Fixed 2" xfId="130"/>
    <cellStyle name="Gilsans" xfId="131"/>
    <cellStyle name="Gilsansl" xfId="132"/>
    <cellStyle name="Good 2" xfId="133"/>
    <cellStyle name="Heading 1 2" xfId="134"/>
    <cellStyle name="Heading 1 2 2" xfId="135"/>
    <cellStyle name="Heading 1 3" xfId="136"/>
    <cellStyle name="Heading 2 2" xfId="137"/>
    <cellStyle name="Heading 2 2 2" xfId="138"/>
    <cellStyle name="Heading 2 3" xfId="139"/>
    <cellStyle name="Heading 3 2" xfId="140"/>
    <cellStyle name="Heading 3 2 2" xfId="141"/>
    <cellStyle name="Heading 3 2 2 2" xfId="142"/>
    <cellStyle name="Heading 3 2 3" xfId="143"/>
    <cellStyle name="Heading 3 2 4" xfId="144"/>
    <cellStyle name="Heading 3 3" xfId="145"/>
    <cellStyle name="Heading 4 2" xfId="146"/>
    <cellStyle name="Heading 4 2 2" xfId="147"/>
    <cellStyle name="Heading 4 3" xfId="148"/>
    <cellStyle name="Heading(4)" xfId="149"/>
    <cellStyle name="Hyperlink" xfId="150" builtinId="8"/>
    <cellStyle name="Hyperlink 2" xfId="151"/>
    <cellStyle name="Hyperlink Arrow" xfId="152"/>
    <cellStyle name="Hyperlink Text" xfId="153"/>
    <cellStyle name="import_ICRC Electricity model 1-1  (1 Feb 2003) " xfId="154"/>
    <cellStyle name="Input 2" xfId="155"/>
    <cellStyle name="Input1" xfId="156"/>
    <cellStyle name="Input1 2" xfId="157"/>
    <cellStyle name="Input1_ICRC Electricity model 1-1  (1 Feb 2003) " xfId="158"/>
    <cellStyle name="Input2" xfId="159"/>
    <cellStyle name="Input2 2" xfId="160"/>
    <cellStyle name="Input3" xfId="161"/>
    <cellStyle name="Input3 2" xfId="162"/>
    <cellStyle name="Lines" xfId="163"/>
    <cellStyle name="Linked Cell 2" xfId="164"/>
    <cellStyle name="Mine" xfId="165"/>
    <cellStyle name="Model Name" xfId="166"/>
    <cellStyle name="Neutral 2" xfId="167"/>
    <cellStyle name="Normal" xfId="0" builtinId="0"/>
    <cellStyle name="Normal - Style1" xfId="168"/>
    <cellStyle name="Normal 114" xfId="169"/>
    <cellStyle name="Normal 13" xfId="170"/>
    <cellStyle name="Normal 13 2" xfId="171"/>
    <cellStyle name="Normal 13_29(d) - Gas extensions -tariffs" xfId="172"/>
    <cellStyle name="Normal 15" xfId="173"/>
    <cellStyle name="Normal 16" xfId="174"/>
    <cellStyle name="Normal 2" xfId="175"/>
    <cellStyle name="Normal 2 10" xfId="176"/>
    <cellStyle name="Normal 2 2" xfId="177"/>
    <cellStyle name="Normal 2 2 2" xfId="178"/>
    <cellStyle name="Normal 2 3" xfId="179"/>
    <cellStyle name="Normal 2 3 2" xfId="180"/>
    <cellStyle name="Normal 2 3_29(d) - Gas extensions -tariffs" xfId="181"/>
    <cellStyle name="Normal 2 4" xfId="182"/>
    <cellStyle name="Normal 2 5" xfId="183"/>
    <cellStyle name="Normal 2 6" xfId="184"/>
    <cellStyle name="Normal 2 7" xfId="185"/>
    <cellStyle name="Normal 2 8" xfId="186"/>
    <cellStyle name="Normal 2 9" xfId="187"/>
    <cellStyle name="Normal 2_29(d) - Gas extensions -tariffs" xfId="188"/>
    <cellStyle name="Normal 3" xfId="189"/>
    <cellStyle name="Normal 3 2" xfId="190"/>
    <cellStyle name="Normal 3_29(d) - Gas extensions -tariffs" xfId="191"/>
    <cellStyle name="Normal 38" xfId="192"/>
    <cellStyle name="Normal 38 2" xfId="193"/>
    <cellStyle name="Normal 38_29(d) - Gas extensions -tariffs" xfId="194"/>
    <cellStyle name="Normal 4" xfId="195"/>
    <cellStyle name="Normal 4 2" xfId="196"/>
    <cellStyle name="Normal 4 3" xfId="197"/>
    <cellStyle name="Normal 4_29(d) - Gas extensions -tariffs" xfId="198"/>
    <cellStyle name="Normal 40" xfId="199"/>
    <cellStyle name="Normal 40 2" xfId="200"/>
    <cellStyle name="Normal 40_29(d) - Gas extensions -tariffs" xfId="201"/>
    <cellStyle name="Normal 5" xfId="202"/>
    <cellStyle name="Normal 5 2" xfId="203"/>
    <cellStyle name="Normal 6" xfId="204"/>
    <cellStyle name="Normal 6 2" xfId="205"/>
    <cellStyle name="Normal 7" xfId="206"/>
    <cellStyle name="Normal 7 2" xfId="207"/>
    <cellStyle name="Normal 8" xfId="208"/>
    <cellStyle name="Normal 9" xfId="209"/>
    <cellStyle name="Note 2" xfId="210"/>
    <cellStyle name="Output 2" xfId="211"/>
    <cellStyle name="Percent" xfId="212" builtinId="5"/>
    <cellStyle name="Percent [2]" xfId="213"/>
    <cellStyle name="Percent [2] 2" xfId="214"/>
    <cellStyle name="Percent [2]_29(d) - Gas extensions -tariffs" xfId="215"/>
    <cellStyle name="Percent 2" xfId="216"/>
    <cellStyle name="Percent 2 2" xfId="217"/>
    <cellStyle name="Percent 3" xfId="218"/>
    <cellStyle name="Percent 3 2" xfId="219"/>
    <cellStyle name="Percent 4" xfId="220"/>
    <cellStyle name="Percent 7" xfId="221"/>
    <cellStyle name="Percentage" xfId="222"/>
    <cellStyle name="Period Title" xfId="223"/>
    <cellStyle name="PSChar" xfId="224"/>
    <cellStyle name="PSDate" xfId="225"/>
    <cellStyle name="PSDec" xfId="226"/>
    <cellStyle name="PSDetail" xfId="227"/>
    <cellStyle name="PSHeading" xfId="228"/>
    <cellStyle name="PSHeading 2" xfId="229"/>
    <cellStyle name="PSHeading 3" xfId="230"/>
    <cellStyle name="PSInt" xfId="231"/>
    <cellStyle name="PSSpacer" xfId="232"/>
    <cellStyle name="Ratio" xfId="233"/>
    <cellStyle name="Ratio 2" xfId="234"/>
    <cellStyle name="Ratio_29(d) - Gas extensions -tariffs" xfId="235"/>
    <cellStyle name="Right Date" xfId="236"/>
    <cellStyle name="Right Number" xfId="237"/>
    <cellStyle name="Right Year" xfId="238"/>
    <cellStyle name="RIN_TB2" xfId="239"/>
    <cellStyle name="SAPError" xfId="240"/>
    <cellStyle name="SAPError 2" xfId="241"/>
    <cellStyle name="SAPKey" xfId="242"/>
    <cellStyle name="SAPKey 2" xfId="243"/>
    <cellStyle name="SAPLocked" xfId="244"/>
    <cellStyle name="SAPLocked 2" xfId="245"/>
    <cellStyle name="SAPOutput" xfId="246"/>
    <cellStyle name="SAPOutput 2" xfId="247"/>
    <cellStyle name="SAPSpace" xfId="248"/>
    <cellStyle name="SAPSpace 2" xfId="249"/>
    <cellStyle name="SAPText" xfId="250"/>
    <cellStyle name="SAPText 2" xfId="251"/>
    <cellStyle name="SAPUnLocked" xfId="252"/>
    <cellStyle name="SAPUnLocked 2" xfId="253"/>
    <cellStyle name="Sheet Title" xfId="254"/>
    <cellStyle name="Style 1" xfId="255"/>
    <cellStyle name="Style 1 2" xfId="256"/>
    <cellStyle name="Style 1_29(d) - Gas extensions -tariffs" xfId="257"/>
    <cellStyle name="Style2" xfId="258"/>
    <cellStyle name="Style3" xfId="259"/>
    <cellStyle name="Style4" xfId="260"/>
    <cellStyle name="Style4 2" xfId="261"/>
    <cellStyle name="Style4_29(d) - Gas extensions -tariffs" xfId="262"/>
    <cellStyle name="Style5" xfId="263"/>
    <cellStyle name="Style5 2" xfId="264"/>
    <cellStyle name="Style5_29(d) - Gas extensions -tariffs" xfId="265"/>
    <cellStyle name="Table Head Green" xfId="266"/>
    <cellStyle name="Table Head_pldt" xfId="267"/>
    <cellStyle name="Table Source" xfId="268"/>
    <cellStyle name="Table Units" xfId="269"/>
    <cellStyle name="Text" xfId="270"/>
    <cellStyle name="Text 2" xfId="271"/>
    <cellStyle name="Text 3" xfId="272"/>
    <cellStyle name="Text Head 1" xfId="273"/>
    <cellStyle name="Text Head 2" xfId="274"/>
    <cellStyle name="Text Indent 2" xfId="275"/>
    <cellStyle name="Theirs" xfId="276"/>
    <cellStyle name="Title 2" xfId="277"/>
    <cellStyle name="TOC 1" xfId="278"/>
    <cellStyle name="TOC 2" xfId="279"/>
    <cellStyle name="TOC 3" xfId="280"/>
    <cellStyle name="Total 2" xfId="281"/>
    <cellStyle name="Warning Text 2" xfId="282"/>
    <cellStyle name="year" xfId="283"/>
    <cellStyle name="year 2" xfId="284"/>
    <cellStyle name="year_29(d) - Gas extensions -tariffs" xfId="285"/>
  </cellStyles>
  <dxfs count="22">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
      <numFmt numFmtId="192" formatCode="&quot;&lt;&quo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purl.oclc.org/ooxml/officeDocument/relationships/worksheet" Target="worksheets/sheet8.xml"/><Relationship Id="rId13" Type="http://purl.oclc.org/ooxml/officeDocument/relationships/worksheet" Target="worksheets/sheet13.xml"/><Relationship Id="rId18" Type="http://purl.oclc.org/ooxml/officeDocument/relationships/worksheet" Target="worksheets/sheet18.xml"/><Relationship Id="rId26" Type="http://purl.oclc.org/ooxml/officeDocument/relationships/calcChain" Target="calcChain.xml"/><Relationship Id="rId3" Type="http://purl.oclc.org/ooxml/officeDocument/relationships/worksheet" Target="worksheets/sheet3.xml"/><Relationship Id="rId21" Type="http://purl.oclc.org/ooxml/officeDocument/relationships/worksheet" Target="worksheets/sheet21.xml"/><Relationship Id="rId7" Type="http://purl.oclc.org/ooxml/officeDocument/relationships/worksheet" Target="worksheets/sheet7.xml"/><Relationship Id="rId12" Type="http://purl.oclc.org/ooxml/officeDocument/relationships/worksheet" Target="worksheets/sheet12.xml"/><Relationship Id="rId17" Type="http://purl.oclc.org/ooxml/officeDocument/relationships/worksheet" Target="worksheets/sheet17.xml"/><Relationship Id="rId25" Type="http://purl.oclc.org/ooxml/officeDocument/relationships/sharedStrings" Target="sharedStrings.xml"/><Relationship Id="rId2" Type="http://purl.oclc.org/ooxml/officeDocument/relationships/worksheet" Target="worksheets/sheet2.xml"/><Relationship Id="rId16" Type="http://purl.oclc.org/ooxml/officeDocument/relationships/worksheet" Target="worksheets/sheet16.xml"/><Relationship Id="rId20" Type="http://purl.oclc.org/ooxml/officeDocument/relationships/worksheet" Target="worksheets/sheet20.xml"/><Relationship Id="rId29" Type="http://purl.oclc.org/ooxml/officeDocument/relationships/customXml" Target="../customXml/item3.xml"/><Relationship Id="rId1" Type="http://purl.oclc.org/ooxml/officeDocument/relationships/worksheet" Target="worksheets/sheet1.xml"/><Relationship Id="rId6" Type="http://purl.oclc.org/ooxml/officeDocument/relationships/worksheet" Target="worksheets/sheet6.xml"/><Relationship Id="rId11" Type="http://purl.oclc.org/ooxml/officeDocument/relationships/worksheet" Target="worksheets/sheet11.xml"/><Relationship Id="rId24" Type="http://purl.oclc.org/ooxml/officeDocument/relationships/styles" Target="styles.xml"/><Relationship Id="rId5" Type="http://purl.oclc.org/ooxml/officeDocument/relationships/worksheet" Target="worksheets/sheet5.xml"/><Relationship Id="rId15" Type="http://purl.oclc.org/ooxml/officeDocument/relationships/worksheet" Target="worksheets/sheet15.xml"/><Relationship Id="rId23" Type="http://purl.oclc.org/ooxml/officeDocument/relationships/theme" Target="theme/theme1.xml"/><Relationship Id="rId28" Type="http://purl.oclc.org/ooxml/officeDocument/relationships/customXml" Target="../customXml/item2.xml"/><Relationship Id="rId10" Type="http://purl.oclc.org/ooxml/officeDocument/relationships/worksheet" Target="worksheets/sheet10.xml"/><Relationship Id="rId19" Type="http://purl.oclc.org/ooxml/officeDocument/relationships/worksheet" Target="worksheets/sheet19.xml"/><Relationship Id="rId4" Type="http://purl.oclc.org/ooxml/officeDocument/relationships/worksheet" Target="worksheets/sheet4.xml"/><Relationship Id="rId9" Type="http://purl.oclc.org/ooxml/officeDocument/relationships/worksheet" Target="worksheets/sheet9.xml"/><Relationship Id="rId14" Type="http://purl.oclc.org/ooxml/officeDocument/relationships/worksheet" Target="worksheets/sheet14.xml"/><Relationship Id="rId22" Type="http://purl.oclc.org/ooxml/officeDocument/relationships/worksheet" Target="worksheets/sheet22.xml"/><Relationship Id="rId27" Type="http://purl.oclc.org/ooxml/officeDocument/relationships/customXml" Target="../customXml/item1.xml"/></Relationships>
</file>

<file path=xl/drawings/_rels/drawing1.xml.rels><?xml version="1.0" encoding="UTF-8" standalone="yes"?>
<Relationships xmlns="http://schemas.openxmlformats.org/package/2006/relationships"><Relationship Id="rId8" Type="http://purl.oclc.org/ooxml/officeDocument/relationships/image" Target="../media/image8.png"/><Relationship Id="rId13" Type="http://purl.oclc.org/ooxml/officeDocument/relationships/image" Target="../media/image13.png"/><Relationship Id="rId18" Type="http://purl.oclc.org/ooxml/officeDocument/relationships/image" Target="../media/image18.png"/><Relationship Id="rId26" Type="http://purl.oclc.org/ooxml/officeDocument/relationships/image" Target="../media/image26.png"/><Relationship Id="rId39" Type="http://purl.oclc.org/ooxml/officeDocument/relationships/image" Target="../media/image39.png"/><Relationship Id="rId3" Type="http://purl.oclc.org/ooxml/officeDocument/relationships/image" Target="../media/image3.png"/><Relationship Id="rId21" Type="http://purl.oclc.org/ooxml/officeDocument/relationships/image" Target="../media/image21.png"/><Relationship Id="rId34" Type="http://purl.oclc.org/ooxml/officeDocument/relationships/image" Target="../media/image34.png"/><Relationship Id="rId42" Type="http://purl.oclc.org/ooxml/officeDocument/relationships/image" Target="../media/image42.png"/><Relationship Id="rId7" Type="http://purl.oclc.org/ooxml/officeDocument/relationships/image" Target="../media/image7.png"/><Relationship Id="rId12" Type="http://purl.oclc.org/ooxml/officeDocument/relationships/image" Target="../media/image12.png"/><Relationship Id="rId17" Type="http://purl.oclc.org/ooxml/officeDocument/relationships/image" Target="../media/image17.png"/><Relationship Id="rId25" Type="http://purl.oclc.org/ooxml/officeDocument/relationships/image" Target="../media/image25.png"/><Relationship Id="rId33" Type="http://purl.oclc.org/ooxml/officeDocument/relationships/image" Target="../media/image33.png"/><Relationship Id="rId38" Type="http://purl.oclc.org/ooxml/officeDocument/relationships/image" Target="../media/image38.png"/><Relationship Id="rId2" Type="http://purl.oclc.org/ooxml/officeDocument/relationships/image" Target="../media/image2.png"/><Relationship Id="rId16" Type="http://purl.oclc.org/ooxml/officeDocument/relationships/image" Target="../media/image16.png"/><Relationship Id="rId20" Type="http://purl.oclc.org/ooxml/officeDocument/relationships/image" Target="../media/image20.png"/><Relationship Id="rId29" Type="http://purl.oclc.org/ooxml/officeDocument/relationships/image" Target="../media/image29.png"/><Relationship Id="rId41" Type="http://purl.oclc.org/ooxml/officeDocument/relationships/image" Target="../media/image41.png"/><Relationship Id="rId1" Type="http://purl.oclc.org/ooxml/officeDocument/relationships/image" Target="../media/image1.png"/><Relationship Id="rId6" Type="http://purl.oclc.org/ooxml/officeDocument/relationships/image" Target="../media/image6.png"/><Relationship Id="rId11" Type="http://purl.oclc.org/ooxml/officeDocument/relationships/image" Target="../media/image11.png"/><Relationship Id="rId24" Type="http://purl.oclc.org/ooxml/officeDocument/relationships/image" Target="../media/image24.png"/><Relationship Id="rId32" Type="http://purl.oclc.org/ooxml/officeDocument/relationships/image" Target="../media/image32.png"/><Relationship Id="rId37" Type="http://purl.oclc.org/ooxml/officeDocument/relationships/image" Target="../media/image37.png"/><Relationship Id="rId40" Type="http://purl.oclc.org/ooxml/officeDocument/relationships/image" Target="../media/image40.png"/><Relationship Id="rId45" Type="http://purl.oclc.org/ooxml/officeDocument/relationships/image" Target="../media/image45.png"/><Relationship Id="rId5" Type="http://purl.oclc.org/ooxml/officeDocument/relationships/image" Target="../media/image5.png"/><Relationship Id="rId15" Type="http://purl.oclc.org/ooxml/officeDocument/relationships/image" Target="../media/image15.png"/><Relationship Id="rId23" Type="http://purl.oclc.org/ooxml/officeDocument/relationships/image" Target="../media/image23.png"/><Relationship Id="rId28" Type="http://purl.oclc.org/ooxml/officeDocument/relationships/image" Target="../media/image28.png"/><Relationship Id="rId36" Type="http://purl.oclc.org/ooxml/officeDocument/relationships/image" Target="../media/image36.png"/><Relationship Id="rId10" Type="http://purl.oclc.org/ooxml/officeDocument/relationships/image" Target="../media/image10.png"/><Relationship Id="rId19" Type="http://purl.oclc.org/ooxml/officeDocument/relationships/image" Target="../media/image19.png"/><Relationship Id="rId31" Type="http://purl.oclc.org/ooxml/officeDocument/relationships/image" Target="../media/image31.png"/><Relationship Id="rId44" Type="http://purl.oclc.org/ooxml/officeDocument/relationships/image" Target="../media/image44.png"/><Relationship Id="rId4" Type="http://purl.oclc.org/ooxml/officeDocument/relationships/image" Target="../media/image4.png"/><Relationship Id="rId9" Type="http://purl.oclc.org/ooxml/officeDocument/relationships/image" Target="../media/image9.png"/><Relationship Id="rId14" Type="http://purl.oclc.org/ooxml/officeDocument/relationships/image" Target="../media/image14.png"/><Relationship Id="rId22" Type="http://purl.oclc.org/ooxml/officeDocument/relationships/image" Target="../media/image22.png"/><Relationship Id="rId27" Type="http://purl.oclc.org/ooxml/officeDocument/relationships/image" Target="../media/image27.png"/><Relationship Id="rId30" Type="http://purl.oclc.org/ooxml/officeDocument/relationships/image" Target="../media/image30.png"/><Relationship Id="rId35" Type="http://purl.oclc.org/ooxml/officeDocument/relationships/image" Target="../media/image35.png"/><Relationship Id="rId43" Type="http://purl.oclc.org/ooxml/officeDocument/relationships/image" Target="../media/image43.png"/></Relationships>
</file>

<file path=xl/drawings/drawing1.xml><?xml version="1.0" encoding="utf-8"?>
<xdr:wsDr xmlns:xdr="http://purl.oclc.org/ooxml/drawingml/spreadsheetDrawing" xmlns:a="http://purl.oclc.org/ooxml/drawingml/main">
  <xdr:twoCellAnchor editAs="oneCell">
    <xdr:from>
      <xdr:col>0</xdr:col>
      <xdr:colOff>323850</xdr:colOff>
      <xdr:row>5</xdr:row>
      <xdr:rowOff>28575</xdr:rowOff>
    </xdr:from>
    <xdr:to>
      <xdr:col>29</xdr:col>
      <xdr:colOff>600075</xdr:colOff>
      <xdr:row>54</xdr:row>
      <xdr:rowOff>142875</xdr:rowOff>
    </xdr:to>
    <xdr:pic>
      <xdr:nvPicPr>
        <xdr:cNvPr id="1025" name="Picture 140">
          <a:extLst>
            <a:ext uri="{FF2B5EF4-FFF2-40B4-BE49-F238E27FC236}">
              <a16:creationId xmlns:a16="http://schemas.microsoft.com/office/drawing/2014/main" id="{B5859525-5B79-47CC-90E6-7405175F2B6F}"/>
            </a:ext>
          </a:extLst>
        </xdr:cNvPr>
        <xdr:cNvPicPr preferRelativeResize="0">
          <a:picLocks noChangeArrowheads="1"/>
        </xdr:cNvPicPr>
      </xdr:nvPicPr>
      <xdr:blipFill>
        <a:blip xmlns:r="http://purl.oclc.org/ooxml/officeDocument/relationships" r:embed="rId1">
          <a:extLst>
            <a:ext uri="{28A0092B-C50C-407E-A947-70E740481C1C}">
              <a14:useLocalDpi xmlns:a14="http://schemas.microsoft.com/office/drawing/2010/main" val="0"/>
            </a:ext>
          </a:extLst>
        </a:blip>
        <a:srcRect/>
        <a:stretch>
          <a:fillRect/>
        </a:stretch>
      </xdr:blipFill>
      <xdr:spPr bwMode="auto">
        <a:xfrm>
          <a:off x="323850" y="1171575"/>
          <a:ext cx="17916525" cy="944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35</xdr:col>
      <xdr:colOff>552450</xdr:colOff>
      <xdr:row>5</xdr:row>
      <xdr:rowOff>28575</xdr:rowOff>
    </xdr:from>
    <xdr:to>
      <xdr:col>65</xdr:col>
      <xdr:colOff>247650</xdr:colOff>
      <xdr:row>53</xdr:row>
      <xdr:rowOff>180975</xdr:rowOff>
    </xdr:to>
    <xdr:pic>
      <xdr:nvPicPr>
        <xdr:cNvPr id="1026" name="Picture 141">
          <a:extLst>
            <a:ext uri="{FF2B5EF4-FFF2-40B4-BE49-F238E27FC236}">
              <a16:creationId xmlns:a16="http://schemas.microsoft.com/office/drawing/2014/main" id="{2E4EF88C-ED94-4FEC-B6F1-5364A84B5566}"/>
            </a:ext>
          </a:extLst>
        </xdr:cNvPr>
        <xdr:cNvPicPr preferRelativeResize="0">
          <a:picLocks noChangeArrowheads="1"/>
        </xdr:cNvPicPr>
      </xdr:nvPicPr>
      <xdr:blipFill>
        <a:blip xmlns:r="http://purl.oclc.org/ooxml/officeDocument/relationships" r:embed="rId2">
          <a:extLst>
            <a:ext uri="{28A0092B-C50C-407E-A947-70E740481C1C}">
              <a14:useLocalDpi xmlns:a14="http://schemas.microsoft.com/office/drawing/2010/main" val="0"/>
            </a:ext>
          </a:extLst>
        </a:blip>
        <a:srcRect/>
        <a:stretch>
          <a:fillRect/>
        </a:stretch>
      </xdr:blipFill>
      <xdr:spPr bwMode="auto">
        <a:xfrm>
          <a:off x="21850350" y="1171575"/>
          <a:ext cx="17983200" cy="929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64</xdr:row>
      <xdr:rowOff>152400</xdr:rowOff>
    </xdr:from>
    <xdr:to>
      <xdr:col>29</xdr:col>
      <xdr:colOff>333375</xdr:colOff>
      <xdr:row>113</xdr:row>
      <xdr:rowOff>133350</xdr:rowOff>
    </xdr:to>
    <xdr:pic>
      <xdr:nvPicPr>
        <xdr:cNvPr id="1027" name="Picture 142">
          <a:extLst>
            <a:ext uri="{FF2B5EF4-FFF2-40B4-BE49-F238E27FC236}">
              <a16:creationId xmlns:a16="http://schemas.microsoft.com/office/drawing/2014/main" id="{21B7C9F6-91E9-474A-B662-C5A1E36C0753}"/>
            </a:ext>
          </a:extLst>
        </xdr:cNvPr>
        <xdr:cNvPicPr preferRelativeResize="0">
          <a:picLocks noChangeArrowheads="1"/>
        </xdr:cNvPicPr>
      </xdr:nvPicPr>
      <xdr:blipFill>
        <a:blip xmlns:r="http://purl.oclc.org/ooxml/officeDocument/relationships" r:embed="rId3">
          <a:extLst>
            <a:ext uri="{28A0092B-C50C-407E-A947-70E740481C1C}">
              <a14:useLocalDpi xmlns:a14="http://schemas.microsoft.com/office/drawing/2010/main" val="0"/>
            </a:ext>
          </a:extLst>
        </a:blip>
        <a:srcRect/>
        <a:stretch>
          <a:fillRect/>
        </a:stretch>
      </xdr:blipFill>
      <xdr:spPr bwMode="auto">
        <a:xfrm>
          <a:off x="0" y="12944475"/>
          <a:ext cx="17973675" cy="931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438150</xdr:colOff>
      <xdr:row>64</xdr:row>
      <xdr:rowOff>152400</xdr:rowOff>
    </xdr:from>
    <xdr:to>
      <xdr:col>64</xdr:col>
      <xdr:colOff>152400</xdr:colOff>
      <xdr:row>113</xdr:row>
      <xdr:rowOff>142875</xdr:rowOff>
    </xdr:to>
    <xdr:pic>
      <xdr:nvPicPr>
        <xdr:cNvPr id="1028" name="Picture 143">
          <a:extLst>
            <a:ext uri="{FF2B5EF4-FFF2-40B4-BE49-F238E27FC236}">
              <a16:creationId xmlns:a16="http://schemas.microsoft.com/office/drawing/2014/main" id="{B1FCDA26-8155-4A7F-8CDD-921E42B7021A}"/>
            </a:ext>
          </a:extLst>
        </xdr:cNvPr>
        <xdr:cNvPicPr preferRelativeResize="0">
          <a:picLocks noChangeArrowheads="1"/>
        </xdr:cNvPicPr>
      </xdr:nvPicPr>
      <xdr:blipFill>
        <a:blip xmlns:r="http://purl.oclc.org/ooxml/officeDocument/relationships" r:embed="rId4">
          <a:extLst>
            <a:ext uri="{28A0092B-C50C-407E-A947-70E740481C1C}">
              <a14:useLocalDpi xmlns:a14="http://schemas.microsoft.com/office/drawing/2010/main" val="0"/>
            </a:ext>
          </a:extLst>
        </a:blip>
        <a:srcRect/>
        <a:stretch>
          <a:fillRect/>
        </a:stretch>
      </xdr:blipFill>
      <xdr:spPr bwMode="auto">
        <a:xfrm>
          <a:off x="21126450" y="12944475"/>
          <a:ext cx="18002250" cy="932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128</xdr:row>
      <xdr:rowOff>104775</xdr:rowOff>
    </xdr:from>
    <xdr:to>
      <xdr:col>29</xdr:col>
      <xdr:colOff>323850</xdr:colOff>
      <xdr:row>176</xdr:row>
      <xdr:rowOff>180975</xdr:rowOff>
    </xdr:to>
    <xdr:pic>
      <xdr:nvPicPr>
        <xdr:cNvPr id="1029" name="Picture 144">
          <a:extLst>
            <a:ext uri="{FF2B5EF4-FFF2-40B4-BE49-F238E27FC236}">
              <a16:creationId xmlns:a16="http://schemas.microsoft.com/office/drawing/2014/main" id="{27F9CC79-AE57-4C7A-BE1E-9BE1FB5E99FD}"/>
            </a:ext>
          </a:extLst>
        </xdr:cNvPr>
        <xdr:cNvPicPr preferRelativeResize="0">
          <a:picLocks noChangeArrowheads="1"/>
        </xdr:cNvPicPr>
      </xdr:nvPicPr>
      <xdr:blipFill>
        <a:blip xmlns:r="http://purl.oclc.org/ooxml/officeDocument/relationships" r:embed="rId5">
          <a:extLst>
            <a:ext uri="{28A0092B-C50C-407E-A947-70E740481C1C}">
              <a14:useLocalDpi xmlns:a14="http://schemas.microsoft.com/office/drawing/2010/main" val="0"/>
            </a:ext>
          </a:extLst>
        </a:blip>
        <a:srcRect t="0.357%"/>
        <a:stretch>
          <a:fillRect/>
        </a:stretch>
      </xdr:blipFill>
      <xdr:spPr bwMode="auto">
        <a:xfrm>
          <a:off x="0" y="25584150"/>
          <a:ext cx="17964150" cy="922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523875</xdr:colOff>
      <xdr:row>128</xdr:row>
      <xdr:rowOff>57150</xdr:rowOff>
    </xdr:from>
    <xdr:to>
      <xdr:col>64</xdr:col>
      <xdr:colOff>219075</xdr:colOff>
      <xdr:row>176</xdr:row>
      <xdr:rowOff>180975</xdr:rowOff>
    </xdr:to>
    <xdr:pic>
      <xdr:nvPicPr>
        <xdr:cNvPr id="1030" name="Picture 145">
          <a:extLst>
            <a:ext uri="{FF2B5EF4-FFF2-40B4-BE49-F238E27FC236}">
              <a16:creationId xmlns:a16="http://schemas.microsoft.com/office/drawing/2014/main" id="{25938B90-C941-437D-8272-28B8CCDE0D3A}"/>
            </a:ext>
          </a:extLst>
        </xdr:cNvPr>
        <xdr:cNvPicPr preferRelativeResize="0">
          <a:picLocks noChangeArrowheads="1"/>
        </xdr:cNvPicPr>
      </xdr:nvPicPr>
      <xdr:blipFill>
        <a:blip xmlns:r="http://purl.oclc.org/ooxml/officeDocument/relationships" r:embed="rId6">
          <a:extLst>
            <a:ext uri="{28A0092B-C50C-407E-A947-70E740481C1C}">
              <a14:useLocalDpi xmlns:a14="http://schemas.microsoft.com/office/drawing/2010/main" val="0"/>
            </a:ext>
          </a:extLst>
        </a:blip>
        <a:srcRect t="0.15%" b="0.002%"/>
        <a:stretch>
          <a:fillRect/>
        </a:stretch>
      </xdr:blipFill>
      <xdr:spPr bwMode="auto">
        <a:xfrm>
          <a:off x="21212175" y="25536525"/>
          <a:ext cx="17983200" cy="926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191</xdr:row>
      <xdr:rowOff>19050</xdr:rowOff>
    </xdr:from>
    <xdr:to>
      <xdr:col>29</xdr:col>
      <xdr:colOff>333375</xdr:colOff>
      <xdr:row>240</xdr:row>
      <xdr:rowOff>104775</xdr:rowOff>
    </xdr:to>
    <xdr:pic>
      <xdr:nvPicPr>
        <xdr:cNvPr id="1031" name="Picture 146">
          <a:extLst>
            <a:ext uri="{FF2B5EF4-FFF2-40B4-BE49-F238E27FC236}">
              <a16:creationId xmlns:a16="http://schemas.microsoft.com/office/drawing/2014/main" id="{AAC86BFE-DA3A-4C24-BB1E-6751E8AAF5EC}"/>
            </a:ext>
          </a:extLst>
        </xdr:cNvPr>
        <xdr:cNvPicPr preferRelativeResize="0">
          <a:picLocks noChangeArrowheads="1"/>
        </xdr:cNvPicPr>
      </xdr:nvPicPr>
      <xdr:blipFill>
        <a:blip xmlns:r="http://purl.oclc.org/ooxml/officeDocument/relationships" r:embed="rId7">
          <a:extLst>
            <a:ext uri="{28A0092B-C50C-407E-A947-70E740481C1C}">
              <a14:useLocalDpi xmlns:a14="http://schemas.microsoft.com/office/drawing/2010/main" val="0"/>
            </a:ext>
          </a:extLst>
        </a:blip>
        <a:srcRect/>
        <a:stretch>
          <a:fillRect/>
        </a:stretch>
      </xdr:blipFill>
      <xdr:spPr bwMode="auto">
        <a:xfrm>
          <a:off x="0" y="38042850"/>
          <a:ext cx="17973675" cy="942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447675</xdr:colOff>
      <xdr:row>191</xdr:row>
      <xdr:rowOff>38100</xdr:rowOff>
    </xdr:from>
    <xdr:to>
      <xdr:col>65</xdr:col>
      <xdr:colOff>171450</xdr:colOff>
      <xdr:row>240</xdr:row>
      <xdr:rowOff>104775</xdr:rowOff>
    </xdr:to>
    <xdr:pic>
      <xdr:nvPicPr>
        <xdr:cNvPr id="1032" name="Picture 147">
          <a:extLst>
            <a:ext uri="{FF2B5EF4-FFF2-40B4-BE49-F238E27FC236}">
              <a16:creationId xmlns:a16="http://schemas.microsoft.com/office/drawing/2014/main" id="{6677AC39-66FF-4ABA-AB2F-2689DC92D899}"/>
            </a:ext>
          </a:extLst>
        </xdr:cNvPr>
        <xdr:cNvPicPr preferRelativeResize="0">
          <a:picLocks noChangeArrowheads="1"/>
        </xdr:cNvPicPr>
      </xdr:nvPicPr>
      <xdr:blipFill>
        <a:blip xmlns:r="http://purl.oclc.org/ooxml/officeDocument/relationships" r:embed="rId8">
          <a:extLst>
            <a:ext uri="{28A0092B-C50C-407E-A947-70E740481C1C}">
              <a14:useLocalDpi xmlns:a14="http://schemas.microsoft.com/office/drawing/2010/main" val="0"/>
            </a:ext>
          </a:extLst>
        </a:blip>
        <a:srcRect t="0.589%"/>
        <a:stretch>
          <a:fillRect/>
        </a:stretch>
      </xdr:blipFill>
      <xdr:spPr bwMode="auto">
        <a:xfrm>
          <a:off x="21135975" y="38061900"/>
          <a:ext cx="18621375" cy="9401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252</xdr:row>
      <xdr:rowOff>66675</xdr:rowOff>
    </xdr:from>
    <xdr:to>
      <xdr:col>29</xdr:col>
      <xdr:colOff>485775</xdr:colOff>
      <xdr:row>300</xdr:row>
      <xdr:rowOff>142875</xdr:rowOff>
    </xdr:to>
    <xdr:pic>
      <xdr:nvPicPr>
        <xdr:cNvPr id="1033" name="Picture 148">
          <a:extLst>
            <a:ext uri="{FF2B5EF4-FFF2-40B4-BE49-F238E27FC236}">
              <a16:creationId xmlns:a16="http://schemas.microsoft.com/office/drawing/2014/main" id="{13B7ECCD-FDD6-4480-B151-8135632F85F3}"/>
            </a:ext>
          </a:extLst>
        </xdr:cNvPr>
        <xdr:cNvPicPr preferRelativeResize="0">
          <a:picLocks noChangeArrowheads="1"/>
        </xdr:cNvPicPr>
      </xdr:nvPicPr>
      <xdr:blipFill>
        <a:blip xmlns:r="http://purl.oclc.org/ooxml/officeDocument/relationships" r:embed="rId9">
          <a:extLst>
            <a:ext uri="{28A0092B-C50C-407E-A947-70E740481C1C}">
              <a14:useLocalDpi xmlns:a14="http://schemas.microsoft.com/office/drawing/2010/main" val="0"/>
            </a:ext>
          </a:extLst>
        </a:blip>
        <a:srcRect t="0.4%"/>
        <a:stretch>
          <a:fillRect/>
        </a:stretch>
      </xdr:blipFill>
      <xdr:spPr bwMode="auto">
        <a:xfrm>
          <a:off x="0" y="50234850"/>
          <a:ext cx="18126075" cy="922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35</xdr:col>
      <xdr:colOff>257175</xdr:colOff>
      <xdr:row>252</xdr:row>
      <xdr:rowOff>66675</xdr:rowOff>
    </xdr:from>
    <xdr:to>
      <xdr:col>65</xdr:col>
      <xdr:colOff>219075</xdr:colOff>
      <xdr:row>301</xdr:row>
      <xdr:rowOff>104775</xdr:rowOff>
    </xdr:to>
    <xdr:pic>
      <xdr:nvPicPr>
        <xdr:cNvPr id="1034" name="Picture 149">
          <a:extLst>
            <a:ext uri="{FF2B5EF4-FFF2-40B4-BE49-F238E27FC236}">
              <a16:creationId xmlns:a16="http://schemas.microsoft.com/office/drawing/2014/main" id="{1F4F0F97-EB93-4BC5-B162-F95A67F26A02}"/>
            </a:ext>
          </a:extLst>
        </xdr:cNvPr>
        <xdr:cNvPicPr preferRelativeResize="0">
          <a:picLocks noChangeArrowheads="1"/>
        </xdr:cNvPicPr>
      </xdr:nvPicPr>
      <xdr:blipFill>
        <a:blip xmlns:r="http://purl.oclc.org/ooxml/officeDocument/relationships" r:embed="rId10">
          <a:extLst>
            <a:ext uri="{28A0092B-C50C-407E-A947-70E740481C1C}">
              <a14:useLocalDpi xmlns:a14="http://schemas.microsoft.com/office/drawing/2010/main" val="0"/>
            </a:ext>
          </a:extLst>
        </a:blip>
        <a:srcRect/>
        <a:stretch>
          <a:fillRect/>
        </a:stretch>
      </xdr:blipFill>
      <xdr:spPr bwMode="auto">
        <a:xfrm>
          <a:off x="21555075" y="50234850"/>
          <a:ext cx="18249900" cy="937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316</xdr:row>
      <xdr:rowOff>28575</xdr:rowOff>
    </xdr:from>
    <xdr:to>
      <xdr:col>29</xdr:col>
      <xdr:colOff>561975</xdr:colOff>
      <xdr:row>365</xdr:row>
      <xdr:rowOff>28575</xdr:rowOff>
    </xdr:to>
    <xdr:pic>
      <xdr:nvPicPr>
        <xdr:cNvPr id="1035" name="Picture 150">
          <a:extLst>
            <a:ext uri="{FF2B5EF4-FFF2-40B4-BE49-F238E27FC236}">
              <a16:creationId xmlns:a16="http://schemas.microsoft.com/office/drawing/2014/main" id="{B18EA652-FB37-4F0F-9D62-572B40A6FAC2}"/>
            </a:ext>
          </a:extLst>
        </xdr:cNvPr>
        <xdr:cNvPicPr preferRelativeResize="0">
          <a:picLocks noChangeArrowheads="1"/>
        </xdr:cNvPicPr>
      </xdr:nvPicPr>
      <xdr:blipFill>
        <a:blip xmlns:r="http://purl.oclc.org/ooxml/officeDocument/relationships" r:embed="rId11">
          <a:extLst>
            <a:ext uri="{28A0092B-C50C-407E-A947-70E740481C1C}">
              <a14:useLocalDpi xmlns:a14="http://schemas.microsoft.com/office/drawing/2010/main" val="0"/>
            </a:ext>
          </a:extLst>
        </a:blip>
        <a:srcRect/>
        <a:stretch>
          <a:fillRect/>
        </a:stretch>
      </xdr:blipFill>
      <xdr:spPr bwMode="auto">
        <a:xfrm>
          <a:off x="0" y="62845950"/>
          <a:ext cx="18202275" cy="933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533400</xdr:colOff>
      <xdr:row>316</xdr:row>
      <xdr:rowOff>28575</xdr:rowOff>
    </xdr:from>
    <xdr:to>
      <xdr:col>65</xdr:col>
      <xdr:colOff>0</xdr:colOff>
      <xdr:row>365</xdr:row>
      <xdr:rowOff>57150</xdr:rowOff>
    </xdr:to>
    <xdr:pic>
      <xdr:nvPicPr>
        <xdr:cNvPr id="1036" name="Picture 151">
          <a:extLst>
            <a:ext uri="{FF2B5EF4-FFF2-40B4-BE49-F238E27FC236}">
              <a16:creationId xmlns:a16="http://schemas.microsoft.com/office/drawing/2014/main" id="{8373784D-EA06-4F7D-BC15-8D27081A70D6}"/>
            </a:ext>
          </a:extLst>
        </xdr:cNvPr>
        <xdr:cNvPicPr preferRelativeResize="0">
          <a:picLocks noChangeArrowheads="1"/>
        </xdr:cNvPicPr>
      </xdr:nvPicPr>
      <xdr:blipFill>
        <a:blip xmlns:r="http://purl.oclc.org/ooxml/officeDocument/relationships" r:embed="rId12">
          <a:extLst>
            <a:ext uri="{28A0092B-C50C-407E-A947-70E740481C1C}">
              <a14:useLocalDpi xmlns:a14="http://schemas.microsoft.com/office/drawing/2010/main" val="0"/>
            </a:ext>
          </a:extLst>
        </a:blip>
        <a:srcRect/>
        <a:stretch>
          <a:fillRect/>
        </a:stretch>
      </xdr:blipFill>
      <xdr:spPr bwMode="auto">
        <a:xfrm>
          <a:off x="21221700" y="62845950"/>
          <a:ext cx="18364200" cy="936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381</xdr:row>
      <xdr:rowOff>161925</xdr:rowOff>
    </xdr:from>
    <xdr:to>
      <xdr:col>29</xdr:col>
      <xdr:colOff>457200</xdr:colOff>
      <xdr:row>430</xdr:row>
      <xdr:rowOff>104775</xdr:rowOff>
    </xdr:to>
    <xdr:pic>
      <xdr:nvPicPr>
        <xdr:cNvPr id="1037" name="Picture 152">
          <a:extLst>
            <a:ext uri="{FF2B5EF4-FFF2-40B4-BE49-F238E27FC236}">
              <a16:creationId xmlns:a16="http://schemas.microsoft.com/office/drawing/2014/main" id="{BACD7BDD-A95D-4274-B5A3-FCD784AE440D}"/>
            </a:ext>
          </a:extLst>
        </xdr:cNvPr>
        <xdr:cNvPicPr preferRelativeResize="0">
          <a:picLocks noChangeArrowheads="1"/>
        </xdr:cNvPicPr>
      </xdr:nvPicPr>
      <xdr:blipFill>
        <a:blip xmlns:r="http://purl.oclc.org/ooxml/officeDocument/relationships" r:embed="rId13">
          <a:extLst>
            <a:ext uri="{28A0092B-C50C-407E-A947-70E740481C1C}">
              <a14:useLocalDpi xmlns:a14="http://schemas.microsoft.com/office/drawing/2010/main" val="0"/>
            </a:ext>
          </a:extLst>
        </a:blip>
        <a:srcRect t="0.497%"/>
        <a:stretch>
          <a:fillRect/>
        </a:stretch>
      </xdr:blipFill>
      <xdr:spPr bwMode="auto">
        <a:xfrm>
          <a:off x="0" y="75799950"/>
          <a:ext cx="18097500" cy="927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495300</xdr:colOff>
      <xdr:row>381</xdr:row>
      <xdr:rowOff>161925</xdr:rowOff>
    </xdr:from>
    <xdr:to>
      <xdr:col>65</xdr:col>
      <xdr:colOff>152400</xdr:colOff>
      <xdr:row>430</xdr:row>
      <xdr:rowOff>180975</xdr:rowOff>
    </xdr:to>
    <xdr:pic>
      <xdr:nvPicPr>
        <xdr:cNvPr id="1038" name="Picture 153">
          <a:extLst>
            <a:ext uri="{FF2B5EF4-FFF2-40B4-BE49-F238E27FC236}">
              <a16:creationId xmlns:a16="http://schemas.microsoft.com/office/drawing/2014/main" id="{591F35E3-3BB1-41BE-8023-3AA2AC7D8111}"/>
            </a:ext>
          </a:extLst>
        </xdr:cNvPr>
        <xdr:cNvPicPr preferRelativeResize="0">
          <a:picLocks noChangeArrowheads="1"/>
        </xdr:cNvPicPr>
      </xdr:nvPicPr>
      <xdr:blipFill>
        <a:blip xmlns:r="http://purl.oclc.org/ooxml/officeDocument/relationships" r:embed="rId14">
          <a:extLst>
            <a:ext uri="{28A0092B-C50C-407E-A947-70E740481C1C}">
              <a14:useLocalDpi xmlns:a14="http://schemas.microsoft.com/office/drawing/2010/main" val="0"/>
            </a:ext>
          </a:extLst>
        </a:blip>
        <a:srcRect t="0.577%"/>
        <a:stretch>
          <a:fillRect/>
        </a:stretch>
      </xdr:blipFill>
      <xdr:spPr bwMode="auto">
        <a:xfrm>
          <a:off x="21183600" y="75799950"/>
          <a:ext cx="18554700" cy="935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447</xdr:row>
      <xdr:rowOff>95250</xdr:rowOff>
    </xdr:from>
    <xdr:to>
      <xdr:col>29</xdr:col>
      <xdr:colOff>590550</xdr:colOff>
      <xdr:row>496</xdr:row>
      <xdr:rowOff>28575</xdr:rowOff>
    </xdr:to>
    <xdr:pic>
      <xdr:nvPicPr>
        <xdr:cNvPr id="1039" name="Picture 154">
          <a:extLst>
            <a:ext uri="{FF2B5EF4-FFF2-40B4-BE49-F238E27FC236}">
              <a16:creationId xmlns:a16="http://schemas.microsoft.com/office/drawing/2014/main" id="{5108F663-D81F-44E9-A64D-2232BFF7ADC4}"/>
            </a:ext>
          </a:extLst>
        </xdr:cNvPr>
        <xdr:cNvPicPr preferRelativeResize="0">
          <a:picLocks noChangeArrowheads="1"/>
        </xdr:cNvPicPr>
      </xdr:nvPicPr>
      <xdr:blipFill>
        <a:blip xmlns:r="http://purl.oclc.org/ooxml/officeDocument/relationships" r:embed="rId15">
          <a:extLst>
            <a:ext uri="{28A0092B-C50C-407E-A947-70E740481C1C}">
              <a14:useLocalDpi xmlns:a14="http://schemas.microsoft.com/office/drawing/2010/main" val="0"/>
            </a:ext>
          </a:extLst>
        </a:blip>
        <a:srcRect t="0.369%"/>
        <a:stretch>
          <a:fillRect/>
        </a:stretch>
      </xdr:blipFill>
      <xdr:spPr bwMode="auto">
        <a:xfrm>
          <a:off x="0" y="88725375"/>
          <a:ext cx="18230850" cy="926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571500</xdr:colOff>
      <xdr:row>447</xdr:row>
      <xdr:rowOff>95250</xdr:rowOff>
    </xdr:from>
    <xdr:to>
      <xdr:col>64</xdr:col>
      <xdr:colOff>295275</xdr:colOff>
      <xdr:row>496</xdr:row>
      <xdr:rowOff>142875</xdr:rowOff>
    </xdr:to>
    <xdr:pic>
      <xdr:nvPicPr>
        <xdr:cNvPr id="1040" name="Picture 155">
          <a:extLst>
            <a:ext uri="{FF2B5EF4-FFF2-40B4-BE49-F238E27FC236}">
              <a16:creationId xmlns:a16="http://schemas.microsoft.com/office/drawing/2014/main" id="{E0FFD18B-4AC0-4918-A1F1-D48A5EE081B8}"/>
            </a:ext>
          </a:extLst>
        </xdr:cNvPr>
        <xdr:cNvPicPr preferRelativeResize="0">
          <a:picLocks noChangeArrowheads="1"/>
        </xdr:cNvPicPr>
      </xdr:nvPicPr>
      <xdr:blipFill>
        <a:blip xmlns:r="http://purl.oclc.org/ooxml/officeDocument/relationships" r:embed="rId16">
          <a:extLst>
            <a:ext uri="{28A0092B-C50C-407E-A947-70E740481C1C}">
              <a14:useLocalDpi xmlns:a14="http://schemas.microsoft.com/office/drawing/2010/main" val="0"/>
            </a:ext>
          </a:extLst>
        </a:blip>
        <a:srcRect t="0.365%"/>
        <a:stretch>
          <a:fillRect/>
        </a:stretch>
      </xdr:blipFill>
      <xdr:spPr bwMode="auto">
        <a:xfrm>
          <a:off x="21259800" y="88725375"/>
          <a:ext cx="18011775" cy="938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513</xdr:row>
      <xdr:rowOff>9525</xdr:rowOff>
    </xdr:from>
    <xdr:to>
      <xdr:col>29</xdr:col>
      <xdr:colOff>495300</xdr:colOff>
      <xdr:row>561</xdr:row>
      <xdr:rowOff>142875</xdr:rowOff>
    </xdr:to>
    <xdr:pic>
      <xdr:nvPicPr>
        <xdr:cNvPr id="1041" name="Picture 156">
          <a:extLst>
            <a:ext uri="{FF2B5EF4-FFF2-40B4-BE49-F238E27FC236}">
              <a16:creationId xmlns:a16="http://schemas.microsoft.com/office/drawing/2014/main" id="{FD54058D-F302-4573-9DD4-741AE65B52BC}"/>
            </a:ext>
          </a:extLst>
        </xdr:cNvPr>
        <xdr:cNvPicPr preferRelativeResize="0">
          <a:picLocks noChangeArrowheads="1"/>
        </xdr:cNvPicPr>
      </xdr:nvPicPr>
      <xdr:blipFill>
        <a:blip xmlns:r="http://purl.oclc.org/ooxml/officeDocument/relationships" r:embed="rId17">
          <a:extLst>
            <a:ext uri="{28A0092B-C50C-407E-A947-70E740481C1C}">
              <a14:useLocalDpi xmlns:a14="http://schemas.microsoft.com/office/drawing/2010/main" val="0"/>
            </a:ext>
          </a:extLst>
        </a:blip>
        <a:srcRect t="0.383%"/>
        <a:stretch>
          <a:fillRect/>
        </a:stretch>
      </xdr:blipFill>
      <xdr:spPr bwMode="auto">
        <a:xfrm>
          <a:off x="0" y="101669850"/>
          <a:ext cx="18135600" cy="927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485775</xdr:colOff>
      <xdr:row>513</xdr:row>
      <xdr:rowOff>66675</xdr:rowOff>
    </xdr:from>
    <xdr:to>
      <xdr:col>65</xdr:col>
      <xdr:colOff>142875</xdr:colOff>
      <xdr:row>562</xdr:row>
      <xdr:rowOff>28575</xdr:rowOff>
    </xdr:to>
    <xdr:pic>
      <xdr:nvPicPr>
        <xdr:cNvPr id="1042" name="Picture 157">
          <a:extLst>
            <a:ext uri="{FF2B5EF4-FFF2-40B4-BE49-F238E27FC236}">
              <a16:creationId xmlns:a16="http://schemas.microsoft.com/office/drawing/2014/main" id="{E82C92D6-B41E-4C1F-B39E-95705060B79D}"/>
            </a:ext>
          </a:extLst>
        </xdr:cNvPr>
        <xdr:cNvPicPr preferRelativeResize="0">
          <a:picLocks noChangeArrowheads="1"/>
        </xdr:cNvPicPr>
      </xdr:nvPicPr>
      <xdr:blipFill>
        <a:blip xmlns:r="http://purl.oclc.org/ooxml/officeDocument/relationships" r:embed="rId18">
          <a:extLst>
            <a:ext uri="{28A0092B-C50C-407E-A947-70E740481C1C}">
              <a14:useLocalDpi xmlns:a14="http://schemas.microsoft.com/office/drawing/2010/main" val="0"/>
            </a:ext>
          </a:extLst>
        </a:blip>
        <a:srcRect t="0.726%"/>
        <a:stretch>
          <a:fillRect/>
        </a:stretch>
      </xdr:blipFill>
      <xdr:spPr bwMode="auto">
        <a:xfrm>
          <a:off x="21174075" y="101727000"/>
          <a:ext cx="18554700" cy="929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578</xdr:row>
      <xdr:rowOff>28575</xdr:rowOff>
    </xdr:from>
    <xdr:to>
      <xdr:col>29</xdr:col>
      <xdr:colOff>400050</xdr:colOff>
      <xdr:row>626</xdr:row>
      <xdr:rowOff>66675</xdr:rowOff>
    </xdr:to>
    <xdr:pic>
      <xdr:nvPicPr>
        <xdr:cNvPr id="1043" name="Picture 158">
          <a:extLst>
            <a:ext uri="{FF2B5EF4-FFF2-40B4-BE49-F238E27FC236}">
              <a16:creationId xmlns:a16="http://schemas.microsoft.com/office/drawing/2014/main" id="{5A599643-09C6-4A66-9B52-B0FD21CD4E8B}"/>
            </a:ext>
          </a:extLst>
        </xdr:cNvPr>
        <xdr:cNvPicPr preferRelativeResize="0">
          <a:picLocks noChangeArrowheads="1"/>
        </xdr:cNvPicPr>
      </xdr:nvPicPr>
      <xdr:blipFill>
        <a:blip xmlns:r="http://purl.oclc.org/ooxml/officeDocument/relationships" r:embed="rId19">
          <a:extLst>
            <a:ext uri="{28A0092B-C50C-407E-A947-70E740481C1C}">
              <a14:useLocalDpi xmlns:a14="http://schemas.microsoft.com/office/drawing/2010/main" val="0"/>
            </a:ext>
          </a:extLst>
        </a:blip>
        <a:srcRect t="0.716%"/>
        <a:stretch>
          <a:fillRect/>
        </a:stretch>
      </xdr:blipFill>
      <xdr:spPr bwMode="auto">
        <a:xfrm>
          <a:off x="0" y="114576225"/>
          <a:ext cx="18040350" cy="918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476250</xdr:colOff>
      <xdr:row>578</xdr:row>
      <xdr:rowOff>28575</xdr:rowOff>
    </xdr:from>
    <xdr:to>
      <xdr:col>65</xdr:col>
      <xdr:colOff>142875</xdr:colOff>
      <xdr:row>627</xdr:row>
      <xdr:rowOff>19050</xdr:rowOff>
    </xdr:to>
    <xdr:pic>
      <xdr:nvPicPr>
        <xdr:cNvPr id="1044" name="Picture 159">
          <a:extLst>
            <a:ext uri="{FF2B5EF4-FFF2-40B4-BE49-F238E27FC236}">
              <a16:creationId xmlns:a16="http://schemas.microsoft.com/office/drawing/2014/main" id="{268314EB-3EEE-4B7F-B31E-36008012FF84}"/>
            </a:ext>
          </a:extLst>
        </xdr:cNvPr>
        <xdr:cNvPicPr preferRelativeResize="0">
          <a:picLocks noChangeArrowheads="1"/>
        </xdr:cNvPicPr>
      </xdr:nvPicPr>
      <xdr:blipFill>
        <a:blip xmlns:r="http://purl.oclc.org/ooxml/officeDocument/relationships" r:embed="rId20">
          <a:extLst>
            <a:ext uri="{28A0092B-C50C-407E-A947-70E740481C1C}">
              <a14:useLocalDpi xmlns:a14="http://schemas.microsoft.com/office/drawing/2010/main" val="0"/>
            </a:ext>
          </a:extLst>
        </a:blip>
        <a:srcRect/>
        <a:stretch>
          <a:fillRect/>
        </a:stretch>
      </xdr:blipFill>
      <xdr:spPr bwMode="auto">
        <a:xfrm>
          <a:off x="21164550" y="114576225"/>
          <a:ext cx="18564225" cy="932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1116</xdr:row>
      <xdr:rowOff>180975</xdr:rowOff>
    </xdr:from>
    <xdr:to>
      <xdr:col>29</xdr:col>
      <xdr:colOff>333375</xdr:colOff>
      <xdr:row>1165</xdr:row>
      <xdr:rowOff>19050</xdr:rowOff>
    </xdr:to>
    <xdr:pic>
      <xdr:nvPicPr>
        <xdr:cNvPr id="1045" name="Picture 160">
          <a:extLst>
            <a:ext uri="{FF2B5EF4-FFF2-40B4-BE49-F238E27FC236}">
              <a16:creationId xmlns:a16="http://schemas.microsoft.com/office/drawing/2014/main" id="{A6A5B68D-B495-4532-80CC-77D03B9B7B6F}"/>
            </a:ext>
          </a:extLst>
        </xdr:cNvPr>
        <xdr:cNvPicPr preferRelativeResize="0">
          <a:picLocks noChangeArrowheads="1"/>
        </xdr:cNvPicPr>
      </xdr:nvPicPr>
      <xdr:blipFill>
        <a:blip xmlns:r="http://purl.oclc.org/ooxml/officeDocument/relationships" r:embed="rId21">
          <a:extLst>
            <a:ext uri="{28A0092B-C50C-407E-A947-70E740481C1C}">
              <a14:useLocalDpi xmlns:a14="http://schemas.microsoft.com/office/drawing/2010/main" val="0"/>
            </a:ext>
          </a:extLst>
        </a:blip>
        <a:srcRect t="0.673%"/>
        <a:stretch>
          <a:fillRect/>
        </a:stretch>
      </xdr:blipFill>
      <xdr:spPr bwMode="auto">
        <a:xfrm>
          <a:off x="0" y="221484825"/>
          <a:ext cx="17973675" cy="917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561975</xdr:colOff>
      <xdr:row>1116</xdr:row>
      <xdr:rowOff>180975</xdr:rowOff>
    </xdr:from>
    <xdr:to>
      <xdr:col>64</xdr:col>
      <xdr:colOff>457200</xdr:colOff>
      <xdr:row>1165</xdr:row>
      <xdr:rowOff>114300</xdr:rowOff>
    </xdr:to>
    <xdr:pic>
      <xdr:nvPicPr>
        <xdr:cNvPr id="1046" name="Picture 161">
          <a:extLst>
            <a:ext uri="{FF2B5EF4-FFF2-40B4-BE49-F238E27FC236}">
              <a16:creationId xmlns:a16="http://schemas.microsoft.com/office/drawing/2014/main" id="{A968E1FE-6292-4B54-BB30-8C722C9F87F7}"/>
            </a:ext>
          </a:extLst>
        </xdr:cNvPr>
        <xdr:cNvPicPr preferRelativeResize="0">
          <a:picLocks noChangeArrowheads="1"/>
        </xdr:cNvPicPr>
      </xdr:nvPicPr>
      <xdr:blipFill>
        <a:blip xmlns:r="http://purl.oclc.org/ooxml/officeDocument/relationships" r:embed="rId22">
          <a:extLst>
            <a:ext uri="{28A0092B-C50C-407E-A947-70E740481C1C}">
              <a14:useLocalDpi xmlns:a14="http://schemas.microsoft.com/office/drawing/2010/main" val="0"/>
            </a:ext>
          </a:extLst>
        </a:blip>
        <a:srcRect/>
        <a:stretch>
          <a:fillRect/>
        </a:stretch>
      </xdr:blipFill>
      <xdr:spPr bwMode="auto">
        <a:xfrm>
          <a:off x="21250275" y="221484825"/>
          <a:ext cx="18183225" cy="926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35</xdr:col>
      <xdr:colOff>133350</xdr:colOff>
      <xdr:row>1321</xdr:row>
      <xdr:rowOff>57150</xdr:rowOff>
    </xdr:from>
    <xdr:to>
      <xdr:col>64</xdr:col>
      <xdr:colOff>476250</xdr:colOff>
      <xdr:row>1370</xdr:row>
      <xdr:rowOff>28575</xdr:rowOff>
    </xdr:to>
    <xdr:pic>
      <xdr:nvPicPr>
        <xdr:cNvPr id="1047" name="Picture 162">
          <a:extLst>
            <a:ext uri="{FF2B5EF4-FFF2-40B4-BE49-F238E27FC236}">
              <a16:creationId xmlns:a16="http://schemas.microsoft.com/office/drawing/2014/main" id="{8DB9754C-BD28-47EE-BA77-2967CBC31001}"/>
            </a:ext>
          </a:extLst>
        </xdr:cNvPr>
        <xdr:cNvPicPr preferRelativeResize="0">
          <a:picLocks noChangeArrowheads="1"/>
        </xdr:cNvPicPr>
      </xdr:nvPicPr>
      <xdr:blipFill>
        <a:blip xmlns:r="http://purl.oclc.org/ooxml/officeDocument/relationships" r:embed="rId23">
          <a:extLst>
            <a:ext uri="{28A0092B-C50C-407E-A947-70E740481C1C}">
              <a14:useLocalDpi xmlns:a14="http://schemas.microsoft.com/office/drawing/2010/main" val="0"/>
            </a:ext>
          </a:extLst>
        </a:blip>
        <a:srcRect/>
        <a:stretch>
          <a:fillRect/>
        </a:stretch>
      </xdr:blipFill>
      <xdr:spPr bwMode="auto">
        <a:xfrm>
          <a:off x="21431250" y="262023225"/>
          <a:ext cx="18021300" cy="930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1321</xdr:row>
      <xdr:rowOff>57150</xdr:rowOff>
    </xdr:from>
    <xdr:to>
      <xdr:col>29</xdr:col>
      <xdr:colOff>400050</xdr:colOff>
      <xdr:row>1369</xdr:row>
      <xdr:rowOff>133350</xdr:rowOff>
    </xdr:to>
    <xdr:pic>
      <xdr:nvPicPr>
        <xdr:cNvPr id="1048" name="Picture 163">
          <a:extLst>
            <a:ext uri="{FF2B5EF4-FFF2-40B4-BE49-F238E27FC236}">
              <a16:creationId xmlns:a16="http://schemas.microsoft.com/office/drawing/2014/main" id="{BEECB093-8AEF-40B6-85DD-AE2D20677A3F}"/>
            </a:ext>
          </a:extLst>
        </xdr:cNvPr>
        <xdr:cNvPicPr preferRelativeResize="0">
          <a:picLocks noChangeArrowheads="1"/>
        </xdr:cNvPicPr>
      </xdr:nvPicPr>
      <xdr:blipFill>
        <a:blip xmlns:r="http://purl.oclc.org/ooxml/officeDocument/relationships" r:embed="rId24">
          <a:extLst>
            <a:ext uri="{28A0092B-C50C-407E-A947-70E740481C1C}">
              <a14:useLocalDpi xmlns:a14="http://schemas.microsoft.com/office/drawing/2010/main" val="0"/>
            </a:ext>
          </a:extLst>
        </a:blip>
        <a:srcRect/>
        <a:stretch>
          <a:fillRect/>
        </a:stretch>
      </xdr:blipFill>
      <xdr:spPr bwMode="auto">
        <a:xfrm>
          <a:off x="0" y="262023225"/>
          <a:ext cx="18040350" cy="922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1182</xdr:row>
      <xdr:rowOff>180975</xdr:rowOff>
    </xdr:from>
    <xdr:to>
      <xdr:col>29</xdr:col>
      <xdr:colOff>323850</xdr:colOff>
      <xdr:row>1231</xdr:row>
      <xdr:rowOff>152400</xdr:rowOff>
    </xdr:to>
    <xdr:pic>
      <xdr:nvPicPr>
        <xdr:cNvPr id="1049" name="Picture 164">
          <a:extLst>
            <a:ext uri="{FF2B5EF4-FFF2-40B4-BE49-F238E27FC236}">
              <a16:creationId xmlns:a16="http://schemas.microsoft.com/office/drawing/2014/main" id="{9C127D0F-5C09-498E-BBE5-884C749861C2}"/>
            </a:ext>
          </a:extLst>
        </xdr:cNvPr>
        <xdr:cNvPicPr preferRelativeResize="0">
          <a:picLocks noChangeArrowheads="1"/>
        </xdr:cNvPicPr>
      </xdr:nvPicPr>
      <xdr:blipFill>
        <a:blip xmlns:r="http://purl.oclc.org/ooxml/officeDocument/relationships" r:embed="rId25">
          <a:extLst>
            <a:ext uri="{28A0092B-C50C-407E-A947-70E740481C1C}">
              <a14:useLocalDpi xmlns:a14="http://schemas.microsoft.com/office/drawing/2010/main" val="0"/>
            </a:ext>
          </a:extLst>
        </a:blip>
        <a:srcRect/>
        <a:stretch>
          <a:fillRect/>
        </a:stretch>
      </xdr:blipFill>
      <xdr:spPr bwMode="auto">
        <a:xfrm>
          <a:off x="0" y="234524550"/>
          <a:ext cx="17964150" cy="930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333375</xdr:colOff>
      <xdr:row>1182</xdr:row>
      <xdr:rowOff>180975</xdr:rowOff>
    </xdr:from>
    <xdr:to>
      <xdr:col>64</xdr:col>
      <xdr:colOff>438150</xdr:colOff>
      <xdr:row>1231</xdr:row>
      <xdr:rowOff>180975</xdr:rowOff>
    </xdr:to>
    <xdr:pic>
      <xdr:nvPicPr>
        <xdr:cNvPr id="1050" name="Picture 165">
          <a:extLst>
            <a:ext uri="{FF2B5EF4-FFF2-40B4-BE49-F238E27FC236}">
              <a16:creationId xmlns:a16="http://schemas.microsoft.com/office/drawing/2014/main" id="{6E2A5473-1EAC-4A68-848A-C3B7BB87EF4B}"/>
            </a:ext>
          </a:extLst>
        </xdr:cNvPr>
        <xdr:cNvPicPr preferRelativeResize="0">
          <a:picLocks noChangeArrowheads="1"/>
        </xdr:cNvPicPr>
      </xdr:nvPicPr>
      <xdr:blipFill>
        <a:blip xmlns:r="http://purl.oclc.org/ooxml/officeDocument/relationships" r:embed="rId26">
          <a:extLst>
            <a:ext uri="{28A0092B-C50C-407E-A947-70E740481C1C}">
              <a14:useLocalDpi xmlns:a14="http://schemas.microsoft.com/office/drawing/2010/main" val="0"/>
            </a:ext>
          </a:extLst>
        </a:blip>
        <a:srcRect/>
        <a:stretch>
          <a:fillRect/>
        </a:stretch>
      </xdr:blipFill>
      <xdr:spPr bwMode="auto">
        <a:xfrm>
          <a:off x="21021675" y="234524550"/>
          <a:ext cx="18392775" cy="933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1251</xdr:row>
      <xdr:rowOff>180975</xdr:rowOff>
    </xdr:from>
    <xdr:to>
      <xdr:col>29</xdr:col>
      <xdr:colOff>447675</xdr:colOff>
      <xdr:row>1300</xdr:row>
      <xdr:rowOff>180975</xdr:rowOff>
    </xdr:to>
    <xdr:pic>
      <xdr:nvPicPr>
        <xdr:cNvPr id="1051" name="Picture 166">
          <a:extLst>
            <a:ext uri="{FF2B5EF4-FFF2-40B4-BE49-F238E27FC236}">
              <a16:creationId xmlns:a16="http://schemas.microsoft.com/office/drawing/2014/main" id="{0751406F-1330-45B6-B304-8541A99B5BBA}"/>
            </a:ext>
          </a:extLst>
        </xdr:cNvPr>
        <xdr:cNvPicPr preferRelativeResize="0">
          <a:picLocks noChangeArrowheads="1"/>
        </xdr:cNvPicPr>
      </xdr:nvPicPr>
      <xdr:blipFill>
        <a:blip xmlns:r="http://purl.oclc.org/ooxml/officeDocument/relationships" r:embed="rId27">
          <a:extLst>
            <a:ext uri="{28A0092B-C50C-407E-A947-70E740481C1C}">
              <a14:useLocalDpi xmlns:a14="http://schemas.microsoft.com/office/drawing/2010/main" val="0"/>
            </a:ext>
          </a:extLst>
        </a:blip>
        <a:srcRect/>
        <a:stretch>
          <a:fillRect/>
        </a:stretch>
      </xdr:blipFill>
      <xdr:spPr bwMode="auto">
        <a:xfrm>
          <a:off x="0" y="248240550"/>
          <a:ext cx="18087975" cy="933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34</xdr:col>
      <xdr:colOff>561975</xdr:colOff>
      <xdr:row>1251</xdr:row>
      <xdr:rowOff>180975</xdr:rowOff>
    </xdr:from>
    <xdr:to>
      <xdr:col>64</xdr:col>
      <xdr:colOff>485775</xdr:colOff>
      <xdr:row>1300</xdr:row>
      <xdr:rowOff>180975</xdr:rowOff>
    </xdr:to>
    <xdr:pic>
      <xdr:nvPicPr>
        <xdr:cNvPr id="1052" name="Picture 167">
          <a:extLst>
            <a:ext uri="{FF2B5EF4-FFF2-40B4-BE49-F238E27FC236}">
              <a16:creationId xmlns:a16="http://schemas.microsoft.com/office/drawing/2014/main" id="{0D81A446-C41F-474B-8268-7E07E67BFFED}"/>
            </a:ext>
          </a:extLst>
        </xdr:cNvPr>
        <xdr:cNvPicPr preferRelativeResize="0">
          <a:picLocks noChangeArrowheads="1"/>
        </xdr:cNvPicPr>
      </xdr:nvPicPr>
      <xdr:blipFill>
        <a:blip xmlns:r="http://purl.oclc.org/ooxml/officeDocument/relationships" r:embed="rId28">
          <a:extLst>
            <a:ext uri="{28A0092B-C50C-407E-A947-70E740481C1C}">
              <a14:useLocalDpi xmlns:a14="http://schemas.microsoft.com/office/drawing/2010/main" val="0"/>
            </a:ext>
          </a:extLst>
        </a:blip>
        <a:srcRect/>
        <a:stretch>
          <a:fillRect/>
        </a:stretch>
      </xdr:blipFill>
      <xdr:spPr bwMode="auto">
        <a:xfrm>
          <a:off x="21250275" y="248240550"/>
          <a:ext cx="18211800" cy="933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1047</xdr:row>
      <xdr:rowOff>38100</xdr:rowOff>
    </xdr:from>
    <xdr:to>
      <xdr:col>29</xdr:col>
      <xdr:colOff>333375</xdr:colOff>
      <xdr:row>1095</xdr:row>
      <xdr:rowOff>180975</xdr:rowOff>
    </xdr:to>
    <xdr:pic>
      <xdr:nvPicPr>
        <xdr:cNvPr id="1053" name="Picture 168">
          <a:extLst>
            <a:ext uri="{FF2B5EF4-FFF2-40B4-BE49-F238E27FC236}">
              <a16:creationId xmlns:a16="http://schemas.microsoft.com/office/drawing/2014/main" id="{A7CF5A66-5450-44F7-9001-EB3DC76D961D}"/>
            </a:ext>
          </a:extLst>
        </xdr:cNvPr>
        <xdr:cNvPicPr preferRelativeResize="0">
          <a:picLocks noChangeArrowheads="1"/>
        </xdr:cNvPicPr>
      </xdr:nvPicPr>
      <xdr:blipFill>
        <a:blip xmlns:r="http://purl.oclc.org/ooxml/officeDocument/relationships" r:embed="rId29">
          <a:extLst>
            <a:ext uri="{28A0092B-C50C-407E-A947-70E740481C1C}">
              <a14:useLocalDpi xmlns:a14="http://schemas.microsoft.com/office/drawing/2010/main" val="0"/>
            </a:ext>
          </a:extLst>
        </a:blip>
        <a:srcRect/>
        <a:stretch>
          <a:fillRect/>
        </a:stretch>
      </xdr:blipFill>
      <xdr:spPr bwMode="auto">
        <a:xfrm>
          <a:off x="0" y="207740250"/>
          <a:ext cx="17973675" cy="928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36</xdr:col>
      <xdr:colOff>76200</xdr:colOff>
      <xdr:row>840</xdr:row>
      <xdr:rowOff>180975</xdr:rowOff>
    </xdr:from>
    <xdr:to>
      <xdr:col>66</xdr:col>
      <xdr:colOff>28575</xdr:colOff>
      <xdr:row>889</xdr:row>
      <xdr:rowOff>133350</xdr:rowOff>
    </xdr:to>
    <xdr:pic>
      <xdr:nvPicPr>
        <xdr:cNvPr id="1054" name="Picture 169">
          <a:extLst>
            <a:ext uri="{FF2B5EF4-FFF2-40B4-BE49-F238E27FC236}">
              <a16:creationId xmlns:a16="http://schemas.microsoft.com/office/drawing/2014/main" id="{32C89AE2-DC94-4AC1-8B45-EB0E2633F84F}"/>
            </a:ext>
          </a:extLst>
        </xdr:cNvPr>
        <xdr:cNvPicPr preferRelativeResize="0">
          <a:picLocks noChangeArrowheads="1"/>
        </xdr:cNvPicPr>
      </xdr:nvPicPr>
      <xdr:blipFill>
        <a:blip xmlns:r="http://purl.oclc.org/ooxml/officeDocument/relationships" r:embed="rId30">
          <a:extLst>
            <a:ext uri="{28A0092B-C50C-407E-A947-70E740481C1C}">
              <a14:useLocalDpi xmlns:a14="http://schemas.microsoft.com/office/drawing/2010/main" val="0"/>
            </a:ext>
          </a:extLst>
        </a:blip>
        <a:srcRect/>
        <a:stretch>
          <a:fillRect/>
        </a:stretch>
      </xdr:blipFill>
      <xdr:spPr bwMode="auto">
        <a:xfrm>
          <a:off x="21983700" y="166697025"/>
          <a:ext cx="18240375" cy="928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975</xdr:row>
      <xdr:rowOff>104775</xdr:rowOff>
    </xdr:from>
    <xdr:to>
      <xdr:col>29</xdr:col>
      <xdr:colOff>323850</xdr:colOff>
      <xdr:row>1025</xdr:row>
      <xdr:rowOff>104775</xdr:rowOff>
    </xdr:to>
    <xdr:pic>
      <xdr:nvPicPr>
        <xdr:cNvPr id="1055" name="Picture 170">
          <a:extLst>
            <a:ext uri="{FF2B5EF4-FFF2-40B4-BE49-F238E27FC236}">
              <a16:creationId xmlns:a16="http://schemas.microsoft.com/office/drawing/2014/main" id="{CC0ED56E-5454-45EC-B13C-A3B1B68AF683}"/>
            </a:ext>
          </a:extLst>
        </xdr:cNvPr>
        <xdr:cNvPicPr preferRelativeResize="0">
          <a:picLocks noChangeArrowheads="1"/>
        </xdr:cNvPicPr>
      </xdr:nvPicPr>
      <xdr:blipFill>
        <a:blip xmlns:r="http://purl.oclc.org/ooxml/officeDocument/relationships" r:embed="rId31">
          <a:extLst>
            <a:ext uri="{28A0092B-C50C-407E-A947-70E740481C1C}">
              <a14:useLocalDpi xmlns:a14="http://schemas.microsoft.com/office/drawing/2010/main" val="0"/>
            </a:ext>
          </a:extLst>
        </a:blip>
        <a:srcRect/>
        <a:stretch>
          <a:fillRect/>
        </a:stretch>
      </xdr:blipFill>
      <xdr:spPr bwMode="auto">
        <a:xfrm>
          <a:off x="0" y="193586100"/>
          <a:ext cx="17964150" cy="952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295275</xdr:colOff>
      <xdr:row>709</xdr:row>
      <xdr:rowOff>142875</xdr:rowOff>
    </xdr:from>
    <xdr:to>
      <xdr:col>30</xdr:col>
      <xdr:colOff>104775</xdr:colOff>
      <xdr:row>758</xdr:row>
      <xdr:rowOff>66675</xdr:rowOff>
    </xdr:to>
    <xdr:pic>
      <xdr:nvPicPr>
        <xdr:cNvPr id="1056" name="Picture 171">
          <a:extLst>
            <a:ext uri="{FF2B5EF4-FFF2-40B4-BE49-F238E27FC236}">
              <a16:creationId xmlns:a16="http://schemas.microsoft.com/office/drawing/2014/main" id="{701E8A3F-C607-4BC8-B8C4-6DE3DA52A359}"/>
            </a:ext>
          </a:extLst>
        </xdr:cNvPr>
        <xdr:cNvPicPr preferRelativeResize="0">
          <a:picLocks noChangeArrowheads="1"/>
        </xdr:cNvPicPr>
      </xdr:nvPicPr>
      <xdr:blipFill>
        <a:blip xmlns:r="http://purl.oclc.org/ooxml/officeDocument/relationships" r:embed="rId32">
          <a:extLst>
            <a:ext uri="{28A0092B-C50C-407E-A947-70E740481C1C}">
              <a14:useLocalDpi xmlns:a14="http://schemas.microsoft.com/office/drawing/2010/main" val="0"/>
            </a:ext>
          </a:extLst>
        </a:blip>
        <a:srcRect/>
        <a:stretch>
          <a:fillRect/>
        </a:stretch>
      </xdr:blipFill>
      <xdr:spPr bwMode="auto">
        <a:xfrm>
          <a:off x="295275" y="140779500"/>
          <a:ext cx="18059400" cy="925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36</xdr:col>
      <xdr:colOff>114300</xdr:colOff>
      <xdr:row>773</xdr:row>
      <xdr:rowOff>76200</xdr:rowOff>
    </xdr:from>
    <xdr:to>
      <xdr:col>65</xdr:col>
      <xdr:colOff>600075</xdr:colOff>
      <xdr:row>822</xdr:row>
      <xdr:rowOff>142875</xdr:rowOff>
    </xdr:to>
    <xdr:pic>
      <xdr:nvPicPr>
        <xdr:cNvPr id="1057" name="Picture 172">
          <a:extLst>
            <a:ext uri="{FF2B5EF4-FFF2-40B4-BE49-F238E27FC236}">
              <a16:creationId xmlns:a16="http://schemas.microsoft.com/office/drawing/2014/main" id="{770237E6-7AF6-4A3E-A629-44BACE256DDA}"/>
            </a:ext>
          </a:extLst>
        </xdr:cNvPr>
        <xdr:cNvPicPr preferRelativeResize="0">
          <a:picLocks noChangeArrowheads="1"/>
        </xdr:cNvPicPr>
      </xdr:nvPicPr>
      <xdr:blipFill>
        <a:blip xmlns:r="http://purl.oclc.org/ooxml/officeDocument/relationships" r:embed="rId33">
          <a:extLst>
            <a:ext uri="{28A0092B-C50C-407E-A947-70E740481C1C}">
              <a14:useLocalDpi xmlns:a14="http://schemas.microsoft.com/office/drawing/2010/main" val="0"/>
            </a:ext>
          </a:extLst>
        </a:blip>
        <a:srcRect/>
        <a:stretch>
          <a:fillRect/>
        </a:stretch>
      </xdr:blipFill>
      <xdr:spPr bwMode="auto">
        <a:xfrm>
          <a:off x="22021800" y="153371550"/>
          <a:ext cx="18164175" cy="9401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35</xdr:col>
      <xdr:colOff>333375</xdr:colOff>
      <xdr:row>644</xdr:row>
      <xdr:rowOff>28575</xdr:rowOff>
    </xdr:from>
    <xdr:to>
      <xdr:col>65</xdr:col>
      <xdr:colOff>285750</xdr:colOff>
      <xdr:row>694</xdr:row>
      <xdr:rowOff>19050</xdr:rowOff>
    </xdr:to>
    <xdr:pic>
      <xdr:nvPicPr>
        <xdr:cNvPr id="1058" name="Picture 173">
          <a:extLst>
            <a:ext uri="{FF2B5EF4-FFF2-40B4-BE49-F238E27FC236}">
              <a16:creationId xmlns:a16="http://schemas.microsoft.com/office/drawing/2014/main" id="{2A787306-F1FA-4235-9B12-A70C11B60C4D}"/>
            </a:ext>
          </a:extLst>
        </xdr:cNvPr>
        <xdr:cNvPicPr preferRelativeResize="0">
          <a:picLocks noChangeArrowheads="1"/>
        </xdr:cNvPicPr>
      </xdr:nvPicPr>
      <xdr:blipFill>
        <a:blip xmlns:r="http://purl.oclc.org/ooxml/officeDocument/relationships" r:embed="rId34">
          <a:extLst>
            <a:ext uri="{28A0092B-C50C-407E-A947-70E740481C1C}">
              <a14:useLocalDpi xmlns:a14="http://schemas.microsoft.com/office/drawing/2010/main" val="0"/>
            </a:ext>
          </a:extLst>
        </a:blip>
        <a:srcRect/>
        <a:stretch>
          <a:fillRect/>
        </a:stretch>
      </xdr:blipFill>
      <xdr:spPr bwMode="auto">
        <a:xfrm>
          <a:off x="21631275" y="127606425"/>
          <a:ext cx="18240375" cy="951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909</xdr:row>
      <xdr:rowOff>57150</xdr:rowOff>
    </xdr:from>
    <xdr:to>
      <xdr:col>29</xdr:col>
      <xdr:colOff>333375</xdr:colOff>
      <xdr:row>956</xdr:row>
      <xdr:rowOff>190500</xdr:rowOff>
    </xdr:to>
    <xdr:pic>
      <xdr:nvPicPr>
        <xdr:cNvPr id="1059" name="Picture 174">
          <a:extLst>
            <a:ext uri="{FF2B5EF4-FFF2-40B4-BE49-F238E27FC236}">
              <a16:creationId xmlns:a16="http://schemas.microsoft.com/office/drawing/2014/main" id="{0F88140A-EF88-4AEC-BC47-A9CAE6C32A77}"/>
            </a:ext>
          </a:extLst>
        </xdr:cNvPr>
        <xdr:cNvPicPr preferRelativeResize="0">
          <a:picLocks noChangeArrowheads="1"/>
        </xdr:cNvPicPr>
      </xdr:nvPicPr>
      <xdr:blipFill>
        <a:blip xmlns:r="http://purl.oclc.org/ooxml/officeDocument/relationships" r:embed="rId35">
          <a:extLst>
            <a:ext uri="{28A0092B-C50C-407E-A947-70E740481C1C}">
              <a14:useLocalDpi xmlns:a14="http://schemas.microsoft.com/office/drawing/2010/main" val="0"/>
            </a:ext>
          </a:extLst>
        </a:blip>
        <a:srcRect/>
        <a:stretch>
          <a:fillRect/>
        </a:stretch>
      </xdr:blipFill>
      <xdr:spPr bwMode="auto">
        <a:xfrm>
          <a:off x="0" y="180174900"/>
          <a:ext cx="17973675" cy="9229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209550</xdr:colOff>
      <xdr:row>644</xdr:row>
      <xdr:rowOff>28575</xdr:rowOff>
    </xdr:from>
    <xdr:to>
      <xdr:col>30</xdr:col>
      <xdr:colOff>190500</xdr:colOff>
      <xdr:row>692</xdr:row>
      <xdr:rowOff>142875</xdr:rowOff>
    </xdr:to>
    <xdr:pic>
      <xdr:nvPicPr>
        <xdr:cNvPr id="1060" name="Picture 175">
          <a:extLst>
            <a:ext uri="{FF2B5EF4-FFF2-40B4-BE49-F238E27FC236}">
              <a16:creationId xmlns:a16="http://schemas.microsoft.com/office/drawing/2014/main" id="{B7A21B35-B860-4CE6-93F5-0F18F00610AC}"/>
            </a:ext>
          </a:extLst>
        </xdr:cNvPr>
        <xdr:cNvPicPr preferRelativeResize="0">
          <a:picLocks noChangeArrowheads="1"/>
        </xdr:cNvPicPr>
      </xdr:nvPicPr>
      <xdr:blipFill>
        <a:blip xmlns:r="http://purl.oclc.org/ooxml/officeDocument/relationships" r:embed="rId36">
          <a:extLst>
            <a:ext uri="{28A0092B-C50C-407E-A947-70E740481C1C}">
              <a14:useLocalDpi xmlns:a14="http://schemas.microsoft.com/office/drawing/2010/main" val="0"/>
            </a:ext>
          </a:extLst>
        </a:blip>
        <a:srcRect/>
        <a:stretch>
          <a:fillRect/>
        </a:stretch>
      </xdr:blipFill>
      <xdr:spPr bwMode="auto">
        <a:xfrm>
          <a:off x="209550" y="127606425"/>
          <a:ext cx="18230850" cy="925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773</xdr:row>
      <xdr:rowOff>76200</xdr:rowOff>
    </xdr:from>
    <xdr:to>
      <xdr:col>29</xdr:col>
      <xdr:colOff>295275</xdr:colOff>
      <xdr:row>822</xdr:row>
      <xdr:rowOff>76200</xdr:rowOff>
    </xdr:to>
    <xdr:pic>
      <xdr:nvPicPr>
        <xdr:cNvPr id="1061" name="Picture 176">
          <a:extLst>
            <a:ext uri="{FF2B5EF4-FFF2-40B4-BE49-F238E27FC236}">
              <a16:creationId xmlns:a16="http://schemas.microsoft.com/office/drawing/2014/main" id="{EC43A35F-76E0-4DA7-BDB9-5DB1A1FA0A63}"/>
            </a:ext>
          </a:extLst>
        </xdr:cNvPr>
        <xdr:cNvPicPr preferRelativeResize="0">
          <a:picLocks noChangeArrowheads="1"/>
        </xdr:cNvPicPr>
      </xdr:nvPicPr>
      <xdr:blipFill>
        <a:blip xmlns:r="http://purl.oclc.org/ooxml/officeDocument/relationships" r:embed="rId37">
          <a:extLst>
            <a:ext uri="{28A0092B-C50C-407E-A947-70E740481C1C}">
              <a14:useLocalDpi xmlns:a14="http://schemas.microsoft.com/office/drawing/2010/main" val="0"/>
            </a:ext>
          </a:extLst>
        </a:blip>
        <a:srcRect/>
        <a:stretch>
          <a:fillRect/>
        </a:stretch>
      </xdr:blipFill>
      <xdr:spPr bwMode="auto">
        <a:xfrm>
          <a:off x="0" y="153371550"/>
          <a:ext cx="17935575" cy="933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36</xdr:col>
      <xdr:colOff>57150</xdr:colOff>
      <xdr:row>909</xdr:row>
      <xdr:rowOff>57150</xdr:rowOff>
    </xdr:from>
    <xdr:to>
      <xdr:col>66</xdr:col>
      <xdr:colOff>0</xdr:colOff>
      <xdr:row>957</xdr:row>
      <xdr:rowOff>28575</xdr:rowOff>
    </xdr:to>
    <xdr:pic>
      <xdr:nvPicPr>
        <xdr:cNvPr id="1062" name="Picture 177">
          <a:extLst>
            <a:ext uri="{FF2B5EF4-FFF2-40B4-BE49-F238E27FC236}">
              <a16:creationId xmlns:a16="http://schemas.microsoft.com/office/drawing/2014/main" id="{AFDE7496-7689-4CC5-B5DD-5DCA13E3B894}"/>
            </a:ext>
          </a:extLst>
        </xdr:cNvPr>
        <xdr:cNvPicPr preferRelativeResize="0">
          <a:picLocks noChangeArrowheads="1"/>
        </xdr:cNvPicPr>
      </xdr:nvPicPr>
      <xdr:blipFill>
        <a:blip xmlns:r="http://purl.oclc.org/ooxml/officeDocument/relationships" r:embed="rId38">
          <a:extLst>
            <a:ext uri="{28A0092B-C50C-407E-A947-70E740481C1C}">
              <a14:useLocalDpi xmlns:a14="http://schemas.microsoft.com/office/drawing/2010/main" val="0"/>
            </a:ext>
          </a:extLst>
        </a:blip>
        <a:srcRect/>
        <a:stretch>
          <a:fillRect/>
        </a:stretch>
      </xdr:blipFill>
      <xdr:spPr bwMode="auto">
        <a:xfrm>
          <a:off x="21964650" y="180174900"/>
          <a:ext cx="18230850" cy="9401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0</xdr:colOff>
      <xdr:row>840</xdr:row>
      <xdr:rowOff>180975</xdr:rowOff>
    </xdr:from>
    <xdr:to>
      <xdr:col>29</xdr:col>
      <xdr:colOff>371475</xdr:colOff>
      <xdr:row>890</xdr:row>
      <xdr:rowOff>66675</xdr:rowOff>
    </xdr:to>
    <xdr:pic>
      <xdr:nvPicPr>
        <xdr:cNvPr id="1063" name="Picture 178">
          <a:extLst>
            <a:ext uri="{FF2B5EF4-FFF2-40B4-BE49-F238E27FC236}">
              <a16:creationId xmlns:a16="http://schemas.microsoft.com/office/drawing/2014/main" id="{7DA1C9F5-BE81-461E-9E6B-F114F07A8FF1}"/>
            </a:ext>
          </a:extLst>
        </xdr:cNvPr>
        <xdr:cNvPicPr preferRelativeResize="0">
          <a:picLocks noChangeArrowheads="1"/>
        </xdr:cNvPicPr>
      </xdr:nvPicPr>
      <xdr:blipFill>
        <a:blip xmlns:r="http://purl.oclc.org/ooxml/officeDocument/relationships" r:embed="rId39">
          <a:extLst>
            <a:ext uri="{28A0092B-C50C-407E-A947-70E740481C1C}">
              <a14:useLocalDpi xmlns:a14="http://schemas.microsoft.com/office/drawing/2010/main" val="0"/>
            </a:ext>
          </a:extLst>
        </a:blip>
        <a:srcRect/>
        <a:stretch>
          <a:fillRect/>
        </a:stretch>
      </xdr:blipFill>
      <xdr:spPr bwMode="auto">
        <a:xfrm>
          <a:off x="0" y="166697025"/>
          <a:ext cx="18011775" cy="941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35</xdr:col>
      <xdr:colOff>447675</xdr:colOff>
      <xdr:row>709</xdr:row>
      <xdr:rowOff>152400</xdr:rowOff>
    </xdr:from>
    <xdr:to>
      <xdr:col>65</xdr:col>
      <xdr:colOff>285750</xdr:colOff>
      <xdr:row>758</xdr:row>
      <xdr:rowOff>19050</xdr:rowOff>
    </xdr:to>
    <xdr:pic>
      <xdr:nvPicPr>
        <xdr:cNvPr id="1064" name="Picture 179">
          <a:extLst>
            <a:ext uri="{FF2B5EF4-FFF2-40B4-BE49-F238E27FC236}">
              <a16:creationId xmlns:a16="http://schemas.microsoft.com/office/drawing/2014/main" id="{DA264967-9257-468D-B43A-43C9C0936E62}"/>
            </a:ext>
          </a:extLst>
        </xdr:cNvPr>
        <xdr:cNvPicPr preferRelativeResize="0">
          <a:picLocks noChangeArrowheads="1"/>
        </xdr:cNvPicPr>
      </xdr:nvPicPr>
      <xdr:blipFill>
        <a:blip xmlns:r="http://purl.oclc.org/ooxml/officeDocument/relationships" r:embed="rId40">
          <a:extLst>
            <a:ext uri="{28A0092B-C50C-407E-A947-70E740481C1C}">
              <a14:useLocalDpi xmlns:a14="http://schemas.microsoft.com/office/drawing/2010/main" val="0"/>
            </a:ext>
          </a:extLst>
        </a:blip>
        <a:srcRect/>
        <a:stretch>
          <a:fillRect/>
        </a:stretch>
      </xdr:blipFill>
      <xdr:spPr bwMode="auto">
        <a:xfrm>
          <a:off x="21745575" y="140789025"/>
          <a:ext cx="18126075" cy="920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36</xdr:col>
      <xdr:colOff>104775</xdr:colOff>
      <xdr:row>975</xdr:row>
      <xdr:rowOff>104775</xdr:rowOff>
    </xdr:from>
    <xdr:to>
      <xdr:col>66</xdr:col>
      <xdr:colOff>0</xdr:colOff>
      <xdr:row>1024</xdr:row>
      <xdr:rowOff>66675</xdr:rowOff>
    </xdr:to>
    <xdr:pic>
      <xdr:nvPicPr>
        <xdr:cNvPr id="1065" name="Picture 180">
          <a:extLst>
            <a:ext uri="{FF2B5EF4-FFF2-40B4-BE49-F238E27FC236}">
              <a16:creationId xmlns:a16="http://schemas.microsoft.com/office/drawing/2014/main" id="{5E7EA418-3F05-467D-BF38-7798DC37570A}"/>
            </a:ext>
          </a:extLst>
        </xdr:cNvPr>
        <xdr:cNvPicPr preferRelativeResize="0">
          <a:picLocks noChangeArrowheads="1"/>
        </xdr:cNvPicPr>
      </xdr:nvPicPr>
      <xdr:blipFill>
        <a:blip xmlns:r="http://purl.oclc.org/ooxml/officeDocument/relationships" r:embed="rId41">
          <a:extLst>
            <a:ext uri="{28A0092B-C50C-407E-A947-70E740481C1C}">
              <a14:useLocalDpi xmlns:a14="http://schemas.microsoft.com/office/drawing/2010/main" val="0"/>
            </a:ext>
          </a:extLst>
        </a:blip>
        <a:srcRect/>
        <a:stretch>
          <a:fillRect/>
        </a:stretch>
      </xdr:blipFill>
      <xdr:spPr bwMode="auto">
        <a:xfrm>
          <a:off x="22012275" y="193586100"/>
          <a:ext cx="18183225" cy="929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219075</xdr:colOff>
      <xdr:row>1462</xdr:row>
      <xdr:rowOff>171450</xdr:rowOff>
    </xdr:from>
    <xdr:to>
      <xdr:col>29</xdr:col>
      <xdr:colOff>561975</xdr:colOff>
      <xdr:row>1511</xdr:row>
      <xdr:rowOff>66675</xdr:rowOff>
    </xdr:to>
    <xdr:pic>
      <xdr:nvPicPr>
        <xdr:cNvPr id="1066" name="Picture 181">
          <a:extLst>
            <a:ext uri="{FF2B5EF4-FFF2-40B4-BE49-F238E27FC236}">
              <a16:creationId xmlns:a16="http://schemas.microsoft.com/office/drawing/2014/main" id="{BADB9274-EFCA-4A27-9A37-77769D5B36F7}"/>
            </a:ext>
          </a:extLst>
        </xdr:cNvPr>
        <xdr:cNvPicPr preferRelativeResize="0">
          <a:picLocks noChangeArrowheads="1"/>
        </xdr:cNvPicPr>
      </xdr:nvPicPr>
      <xdr:blipFill>
        <a:blip xmlns:r="http://purl.oclc.org/ooxml/officeDocument/relationships" r:embed="rId42">
          <a:extLst>
            <a:ext uri="{28A0092B-C50C-407E-A947-70E740481C1C}">
              <a14:useLocalDpi xmlns:a14="http://schemas.microsoft.com/office/drawing/2010/main" val="0"/>
            </a:ext>
          </a:extLst>
        </a:blip>
        <a:srcRect/>
        <a:stretch>
          <a:fillRect/>
        </a:stretch>
      </xdr:blipFill>
      <xdr:spPr bwMode="auto">
        <a:xfrm>
          <a:off x="219075" y="290064825"/>
          <a:ext cx="17983200" cy="9229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0</xdr:col>
      <xdr:colOff>171450</xdr:colOff>
      <xdr:row>1391</xdr:row>
      <xdr:rowOff>57150</xdr:rowOff>
    </xdr:from>
    <xdr:to>
      <xdr:col>29</xdr:col>
      <xdr:colOff>523875</xdr:colOff>
      <xdr:row>1439</xdr:row>
      <xdr:rowOff>161925</xdr:rowOff>
    </xdr:to>
    <xdr:pic>
      <xdr:nvPicPr>
        <xdr:cNvPr id="1067" name="Picture 182">
          <a:extLst>
            <a:ext uri="{FF2B5EF4-FFF2-40B4-BE49-F238E27FC236}">
              <a16:creationId xmlns:a16="http://schemas.microsoft.com/office/drawing/2014/main" id="{18B3157F-E28C-45C0-91DE-A35D74CC4157}"/>
            </a:ext>
          </a:extLst>
        </xdr:cNvPr>
        <xdr:cNvPicPr preferRelativeResize="0">
          <a:picLocks noChangeArrowheads="1"/>
        </xdr:cNvPicPr>
      </xdr:nvPicPr>
      <xdr:blipFill>
        <a:blip xmlns:r="http://purl.oclc.org/ooxml/officeDocument/relationships" r:embed="rId43">
          <a:extLst>
            <a:ext uri="{28A0092B-C50C-407E-A947-70E740481C1C}">
              <a14:useLocalDpi xmlns:a14="http://schemas.microsoft.com/office/drawing/2010/main" val="0"/>
            </a:ext>
          </a:extLst>
        </a:blip>
        <a:srcRect/>
        <a:stretch>
          <a:fillRect/>
        </a:stretch>
      </xdr:blipFill>
      <xdr:spPr bwMode="auto">
        <a:xfrm>
          <a:off x="171450" y="275967825"/>
          <a:ext cx="17992725" cy="9248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35</xdr:col>
      <xdr:colOff>104775</xdr:colOff>
      <xdr:row>1391</xdr:row>
      <xdr:rowOff>57150</xdr:rowOff>
    </xdr:from>
    <xdr:to>
      <xdr:col>64</xdr:col>
      <xdr:colOff>180975</xdr:colOff>
      <xdr:row>1440</xdr:row>
      <xdr:rowOff>57150</xdr:rowOff>
    </xdr:to>
    <xdr:pic>
      <xdr:nvPicPr>
        <xdr:cNvPr id="1068" name="Picture 183">
          <a:extLst>
            <a:ext uri="{FF2B5EF4-FFF2-40B4-BE49-F238E27FC236}">
              <a16:creationId xmlns:a16="http://schemas.microsoft.com/office/drawing/2014/main" id="{78A3C215-E333-4778-9DF2-84796A607A7B}"/>
            </a:ext>
          </a:extLst>
        </xdr:cNvPr>
        <xdr:cNvPicPr preferRelativeResize="0">
          <a:picLocks noChangeArrowheads="1"/>
        </xdr:cNvPicPr>
      </xdr:nvPicPr>
      <xdr:blipFill>
        <a:blip xmlns:r="http://purl.oclc.org/ooxml/officeDocument/relationships" r:embed="rId44">
          <a:extLst>
            <a:ext uri="{28A0092B-C50C-407E-A947-70E740481C1C}">
              <a14:useLocalDpi xmlns:a14="http://schemas.microsoft.com/office/drawing/2010/main" val="0"/>
            </a:ext>
          </a:extLst>
        </a:blip>
        <a:srcRect t="0.368%"/>
        <a:stretch>
          <a:fillRect/>
        </a:stretch>
      </xdr:blipFill>
      <xdr:spPr bwMode="auto">
        <a:xfrm>
          <a:off x="21402675" y="275967825"/>
          <a:ext cx="17754600" cy="933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twoCellAnchor editAs="oneCell">
    <xdr:from>
      <xdr:col>35</xdr:col>
      <xdr:colOff>219075</xdr:colOff>
      <xdr:row>1462</xdr:row>
      <xdr:rowOff>171450</xdr:rowOff>
    </xdr:from>
    <xdr:to>
      <xdr:col>64</xdr:col>
      <xdr:colOff>209550</xdr:colOff>
      <xdr:row>1511</xdr:row>
      <xdr:rowOff>180975</xdr:rowOff>
    </xdr:to>
    <xdr:pic>
      <xdr:nvPicPr>
        <xdr:cNvPr id="1069" name="Picture 184">
          <a:extLst>
            <a:ext uri="{FF2B5EF4-FFF2-40B4-BE49-F238E27FC236}">
              <a16:creationId xmlns:a16="http://schemas.microsoft.com/office/drawing/2014/main" id="{7D6F9E6B-6AC5-424E-823C-C887C2406F7D}"/>
            </a:ext>
          </a:extLst>
        </xdr:cNvPr>
        <xdr:cNvPicPr preferRelativeResize="0">
          <a:picLocks noChangeArrowheads="1"/>
        </xdr:cNvPicPr>
      </xdr:nvPicPr>
      <xdr:blipFill>
        <a:blip xmlns:r="http://purl.oclc.org/ooxml/officeDocument/relationships" r:embed="rId45">
          <a:extLst>
            <a:ext uri="{28A0092B-C50C-407E-A947-70E740481C1C}">
              <a14:useLocalDpi xmlns:a14="http://schemas.microsoft.com/office/drawing/2010/main" val="0"/>
            </a:ext>
          </a:extLst>
        </a:blip>
        <a:srcRect/>
        <a:stretch>
          <a:fillRect/>
        </a:stretch>
      </xdr:blipFill>
      <xdr:spPr bwMode="auto">
        <a:xfrm>
          <a:off x="21516975" y="290064825"/>
          <a:ext cx="17668875" cy="934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
              <a:headEnd/>
              <a:tailEnd/>
            </a14:hiddenLine>
          </a:ext>
        </a:extLst>
      </xdr:spPr>
    </xdr:pic>
    <xdr:clientData/>
  </xdr:twoCellAnchor>
</xdr:wsDr>
</file>

<file path=xl/theme/theme1.xml><?xml version="1.0" encoding="utf-8"?>
<a:theme xmlns:a="http://purl.oclc.org/ooxml/drawingml/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
                <a:satMod val="105%"/>
                <a:tint val="67%"/>
              </a:schemeClr>
            </a:gs>
            <a:gs pos="50%">
              <a:schemeClr val="phClr">
                <a:lumMod val="105%"/>
                <a:satMod val="103%"/>
                <a:tint val="73%"/>
              </a:schemeClr>
            </a:gs>
            <a:gs pos="100%">
              <a:schemeClr val="phClr">
                <a:lumMod val="105%"/>
                <a:satMod val="109%"/>
                <a:tint val="81%"/>
              </a:schemeClr>
            </a:gs>
          </a:gsLst>
          <a:lin ang="5400000" scaled="0"/>
        </a:gradFill>
        <a:gradFill rotWithShape="1">
          <a:gsLst>
            <a:gs pos="0%">
              <a:schemeClr val="phClr">
                <a:satMod val="103%"/>
                <a:lumMod val="102%"/>
                <a:tint val="94%"/>
              </a:schemeClr>
            </a:gs>
            <a:gs pos="50%">
              <a:schemeClr val="phClr">
                <a:satMod val="110%"/>
                <a:lumMod val="100%"/>
                <a:shade val="100%"/>
              </a:schemeClr>
            </a:gs>
            <a:gs pos="100%">
              <a:schemeClr val="phClr">
                <a:lumMod val="99%"/>
                <a:satMod val="120%"/>
                <a:shade val="78%"/>
              </a:schemeClr>
            </a:gs>
          </a:gsLst>
          <a:lin ang="5400000" scaled="0"/>
        </a:gradFill>
      </a:fillStyleLst>
      <a:lnStyleLst>
        <a:ln w="6350" cap="flat" cmpd="sng" algn="ctr">
          <a:solidFill>
            <a:schemeClr val="phClr"/>
          </a:solidFill>
          <a:prstDash val="solid"/>
          <a:miter lim="800%"/>
        </a:ln>
        <a:ln w="12700" cap="flat" cmpd="sng" algn="ctr">
          <a:solidFill>
            <a:schemeClr val="phClr"/>
          </a:solidFill>
          <a:prstDash val="solid"/>
          <a:miter lim="800%"/>
        </a:ln>
        <a:ln w="19050" cap="flat" cmpd="sng" algn="ctr">
          <a:solidFill>
            <a:schemeClr val="phClr"/>
          </a:solidFill>
          <a:prstDash val="solid"/>
          <a:miter lim="800%"/>
        </a:ln>
      </a:lnStyleLst>
      <a:effectStyleLst>
        <a:effectStyle>
          <a:effectLst/>
        </a:effectStyle>
        <a:effectStyle>
          <a:effectLst/>
        </a:effectStyle>
        <a:effectStyle>
          <a:effectLst>
            <a:outerShdw blurRad="57150" dist="19050" dir="5400000" algn="ctr" rotWithShape="0">
              <a:srgbClr val="000000">
                <a:alpha val="63%"/>
              </a:srgbClr>
            </a:outerShdw>
          </a:effectLst>
        </a:effectStyle>
      </a:effectStyleLst>
      <a:bgFillStyleLst>
        <a:solidFill>
          <a:schemeClr val="phClr"/>
        </a:solidFill>
        <a:solidFill>
          <a:schemeClr val="phClr">
            <a:tint val="95%"/>
            <a:satMod val="170%"/>
          </a:schemeClr>
        </a:solidFill>
        <a:gradFill rotWithShape="1">
          <a:gsLst>
            <a:gs pos="0%">
              <a:schemeClr val="phClr">
                <a:tint val="93%"/>
                <a:satMod val="150%"/>
                <a:shade val="98%"/>
                <a:lumMod val="102%"/>
              </a:schemeClr>
            </a:gs>
            <a:gs pos="50%">
              <a:schemeClr val="phClr">
                <a:tint val="98%"/>
                <a:satMod val="130%"/>
                <a:shade val="90%"/>
                <a:lumMod val="103%"/>
              </a:schemeClr>
            </a:gs>
            <a:gs pos="100%">
              <a:schemeClr val="phClr">
                <a:shade val="63%"/>
                <a:satMod val="12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purl.oclc.org/ooxml/officeDocument/relationships/printerSettings" Target="../printerSettings/printerSettings1.bin"/></Relationships>
</file>

<file path=xl/worksheets/_rels/sheet2.xml.rels><?xml version="1.0" encoding="UTF-8" standalone="yes"?>
<Relationships xmlns="http://schemas.openxmlformats.org/package/2006/relationships"><Relationship Id="rId1" Type="http://purl.oclc.org/ooxml/officeDocument/relationships/printerSettings" Target="../printerSettings/printerSettings2.bin"/></Relationships>
</file>

<file path=xl/worksheets/_rels/sheet3.xml.rels><?xml version="1.0" encoding="UTF-8" standalone="yes"?>
<Relationships xmlns="http://schemas.openxmlformats.org/package/2006/relationships"><Relationship Id="rId1" Type="http://purl.oclc.org/ooxml/officeDocument/relationships/printerSettings" Target="../printerSettings/printerSettings3.bin"/></Relationships>
</file>

<file path=xl/worksheets/_rels/sheet4.xml.rels><?xml version="1.0" encoding="UTF-8" standalone="yes"?>
<Relationships xmlns="http://schemas.openxmlformats.org/package/2006/relationships"><Relationship Id="rId1" Type="http://purl.oclc.org/ooxml/officeDocument/relationships/printerSettings" Target="../printerSettings/printerSettings4.bin"/></Relationships>
</file>

<file path=xl/worksheets/_rels/sheet5.xml.rels><?xml version="1.0" encoding="UTF-8" standalone="yes"?>
<Relationships xmlns="http://schemas.openxmlformats.org/package/2006/relationships"><Relationship Id="rId1" Type="http://purl.oclc.org/ooxml/officeDocument/relationships/printerSettings" Target="../printerSettings/printerSettings5.bin"/></Relationships>
</file>

<file path=xl/worksheets/_rels/sheet6.xml.rels><?xml version="1.0" encoding="UTF-8" standalone="yes"?>
<Relationships xmlns="http://schemas.openxmlformats.org/package/2006/relationships"><Relationship Id="rId1" Type="http://purl.oclc.org/ooxml/officeDocument/relationships/printerSettings" Target="../printerSettings/printerSettings6.bin"/></Relationships>
</file>

<file path=xl/worksheets/_rels/sheet7.xml.rels><?xml version="1.0" encoding="UTF-8" standalone="yes"?>
<Relationships xmlns="http://schemas.openxmlformats.org/package/2006/relationships"><Relationship Id="rId1" Type="http://purl.oclc.org/ooxml/officeDocument/relationships/printerSettings" Target="../printerSettings/printerSettings7.bin"/></Relationships>
</file>

<file path=xl/worksheets/_rels/sheet8.xml.rels><?xml version="1.0" encoding="UTF-8" standalone="yes"?>
<Relationships xmlns="http://schemas.openxmlformats.org/package/2006/relationships"><Relationship Id="rId1" Type="http://purl.oclc.org/ooxml/officeDocument/relationships/printerSettings" Target="../printerSettings/printerSettings8.bin"/></Relationships>
</file>

<file path=xl/worksheets/_rels/sheet9.xml.rels><?xml version="1.0" encoding="UTF-8" standalone="yes"?>
<Relationships xmlns="http://schemas.openxmlformats.org/package/2006/relationships"><Relationship Id="rId1" Type="http://purl.oclc.org/ooxml/officeDocument/relationships/printerSettings" Target="../printerSettings/printerSettings9.bin"/></Relationships>
</file>

<file path=xl/worksheets/_rels/sheet10.xml.rels><?xml version="1.0" encoding="UTF-8" standalone="yes"?>
<Relationships xmlns="http://schemas.openxmlformats.org/package/2006/relationships"><Relationship Id="rId1" Type="http://purl.oclc.org/ooxml/officeDocument/relationships/printerSettings" Target="../printerSettings/printerSettings10.bin"/></Relationships>
</file>

<file path=xl/worksheets/_rels/sheet11.xml.rels><?xml version="1.0" encoding="UTF-8" standalone="yes"?>
<Relationships xmlns="http://schemas.openxmlformats.org/package/2006/relationships"><Relationship Id="rId1" Type="http://purl.oclc.org/ooxml/officeDocument/relationships/printerSettings" Target="../printerSettings/printerSettings11.bin"/></Relationships>
</file>

<file path=xl/worksheets/_rels/sheet12.xml.rels><?xml version="1.0" encoding="UTF-8" standalone="yes"?>
<Relationships xmlns="http://schemas.openxmlformats.org/package/2006/relationships"><Relationship Id="rId1" Type="http://purl.oclc.org/ooxml/officeDocument/relationships/printerSettings" Target="../printerSettings/printerSettings12.bin"/></Relationships>
</file>

<file path=xl/worksheets/_rels/sheet13.xml.rels><?xml version="1.0" encoding="UTF-8" standalone="yes"?>
<Relationships xmlns="http://schemas.openxmlformats.org/package/2006/relationships"><Relationship Id="rId1" Type="http://purl.oclc.org/ooxml/officeDocument/relationships/printerSettings" Target="../printerSettings/printerSettings13.bin"/></Relationships>
</file>

<file path=xl/worksheets/_rels/sheet14.xml.rels><?xml version="1.0" encoding="UTF-8" standalone="yes"?>
<Relationships xmlns="http://schemas.openxmlformats.org/package/2006/relationships"><Relationship Id="rId1" Type="http://purl.oclc.org/ooxml/officeDocument/relationships/printerSettings" Target="../printerSettings/printerSettings14.bin"/></Relationships>
</file>

<file path=xl/worksheets/_rels/sheet15.xml.rels><?xml version="1.0" encoding="UTF-8" standalone="yes"?>
<Relationships xmlns="http://schemas.openxmlformats.org/package/2006/relationships"><Relationship Id="rId1" Type="http://purl.oclc.org/ooxml/officeDocument/relationships/printerSettings" Target="../printerSettings/printerSettings15.bin"/></Relationships>
</file>

<file path=xl/worksheets/_rels/sheet16.xml.rels><?xml version="1.0" encoding="UTF-8" standalone="yes"?>
<Relationships xmlns="http://schemas.openxmlformats.org/package/2006/relationships"><Relationship Id="rId1" Type="http://purl.oclc.org/ooxml/officeDocument/relationships/printerSettings" Target="../printerSettings/printerSettings16.bin"/></Relationships>
</file>

<file path=xl/worksheets/_rels/sheet17.xml.rels><?xml version="1.0" encoding="UTF-8" standalone="yes"?>
<Relationships xmlns="http://schemas.openxmlformats.org/package/2006/relationships"><Relationship Id="rId1" Type="http://purl.oclc.org/ooxml/officeDocument/relationships/printerSettings" Target="../printerSettings/printerSettings17.bin"/></Relationships>
</file>

<file path=xl/worksheets/_rels/sheet18.xml.rels><?xml version="1.0" encoding="UTF-8" standalone="yes"?>
<Relationships xmlns="http://schemas.openxmlformats.org/package/2006/relationships"><Relationship Id="rId1" Type="http://purl.oclc.org/ooxml/officeDocument/relationships/printerSettings" Target="../printerSettings/printerSettings18.bin"/></Relationships>
</file>

<file path=xl/worksheets/_rels/sheet19.xml.rels><?xml version="1.0" encoding="UTF-8" standalone="yes"?>
<Relationships xmlns="http://schemas.openxmlformats.org/package/2006/relationships"><Relationship Id="rId2" Type="http://purl.oclc.org/ooxml/officeDocument/relationships/drawing" Target="../drawings/drawing1.xml"/><Relationship Id="rId1" Type="http://purl.oclc.org/ooxml/officeDocument/relationships/printerSettings" Target="../printerSettings/printerSettings19.bin"/></Relationships>
</file>

<file path=xl/worksheets/_rels/sheet20.xml.rels><?xml version="1.0" encoding="UTF-8" standalone="yes"?>
<Relationships xmlns="http://schemas.openxmlformats.org/package/2006/relationships"><Relationship Id="rId1" Type="http://purl.oclc.org/ooxml/officeDocument/relationships/printerSettings" Target="../printerSettings/printerSettings20.bin"/></Relationships>
</file>

<file path=xl/worksheets/_rels/sheet21.xml.rels><?xml version="1.0" encoding="UTF-8" standalone="yes"?>
<Relationships xmlns="http://schemas.openxmlformats.org/package/2006/relationships"><Relationship Id="rId1" Type="http://purl.oclc.org/ooxml/officeDocument/relationships/printerSettings" Target="../printerSettings/printerSettings21.bin"/></Relationships>
</file>

<file path=xl/worksheets/_rels/sheet22.xml.rels><?xml version="1.0" encoding="UTF-8" standalone="yes"?>
<Relationships xmlns="http://schemas.openxmlformats.org/package/2006/relationships"><Relationship Id="rId1" Type="http://purl.oclc.org/ooxml/officeDocument/relationships/printerSettings" Target="../printerSettings/printerSettings22.bin"/></Relationships>
</file>

<file path=xl/worksheets/sheet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
  <dimension ref="A1:E13"/>
  <sheetViews>
    <sheetView showGridLines="0" tabSelected="1" zoomScale="80" zoomScaleNormal="80" workbookViewId="0">
      <selection sqref="A1:B1"/>
    </sheetView>
  </sheetViews>
  <sheetFormatPr defaultRowHeight="12.75"/>
  <cols>
    <col min="1" max="1" width="17.85546875" style="5" customWidth="1"/>
    <col min="2" max="2" width="75.85546875" style="5" customWidth="1"/>
    <col min="3" max="16384" width="9.140625" style="5"/>
  </cols>
  <sheetData>
    <row r="1" spans="1:5" ht="23.25" customHeight="1">
      <c r="A1" s="204" t="s">
        <v>0</v>
      </c>
      <c r="B1" s="205"/>
      <c r="C1" s="4"/>
      <c r="D1"/>
      <c r="E1" s="4"/>
    </row>
    <row r="2" spans="1:5">
      <c r="A2" s="49" t="s">
        <v>1</v>
      </c>
      <c r="B2" s="50" t="s">
        <v>2</v>
      </c>
      <c r="C2" s="4"/>
      <c r="D2" s="4"/>
      <c r="E2" s="4"/>
    </row>
    <row r="3" spans="1:5" ht="96">
      <c r="A3" s="49" t="s">
        <v>3</v>
      </c>
      <c r="B3" s="50" t="s">
        <v>4</v>
      </c>
      <c r="C3" s="4"/>
      <c r="D3" s="4"/>
      <c r="E3" s="4"/>
    </row>
    <row r="4" spans="1:5">
      <c r="A4" s="49" t="s">
        <v>5</v>
      </c>
      <c r="B4" s="51" t="s">
        <v>6</v>
      </c>
      <c r="C4" s="4"/>
      <c r="D4" s="4"/>
      <c r="E4" s="4"/>
    </row>
    <row r="5" spans="1:5">
      <c r="A5" s="49" t="s">
        <v>7</v>
      </c>
      <c r="B5" s="52" t="s">
        <v>8</v>
      </c>
      <c r="C5" s="4"/>
      <c r="D5" s="6"/>
      <c r="E5" s="4"/>
    </row>
    <row r="6" spans="1:5">
      <c r="A6" s="49" t="s">
        <v>9</v>
      </c>
      <c r="B6" s="53" t="s">
        <v>10</v>
      </c>
      <c r="C6" s="4"/>
      <c r="D6" s="4"/>
      <c r="E6" s="4"/>
    </row>
    <row r="7" spans="1:5">
      <c r="A7" s="49" t="s">
        <v>11</v>
      </c>
      <c r="B7" s="54" t="d">
        <v>2020-12-02</v>
      </c>
      <c r="C7" s="4"/>
      <c r="D7" s="4"/>
      <c r="E7" s="4"/>
    </row>
    <row r="8" spans="1:5" ht="24">
      <c r="A8" s="49" t="s">
        <v>12</v>
      </c>
      <c r="B8" s="50" t="s">
        <v>13</v>
      </c>
      <c r="C8" s="4"/>
      <c r="D8" s="4"/>
      <c r="E8" s="4"/>
    </row>
    <row r="9" spans="1:5" ht="24">
      <c r="A9" s="49" t="s">
        <v>14</v>
      </c>
      <c r="B9" s="50" t="s">
        <v>15</v>
      </c>
      <c r="C9" s="4"/>
      <c r="D9" s="4"/>
      <c r="E9" s="4"/>
    </row>
    <row r="10" spans="1:5" ht="141" customHeight="1">
      <c r="A10" s="49" t="s">
        <v>16</v>
      </c>
      <c r="B10" s="55" t="s">
        <v>17</v>
      </c>
      <c r="C10" s="4"/>
      <c r="D10" s="4"/>
      <c r="E10" s="22"/>
    </row>
    <row r="11" spans="1:5" ht="144">
      <c r="A11" s="49" t="s">
        <v>18</v>
      </c>
      <c r="B11" s="55" t="s">
        <v>19</v>
      </c>
      <c r="C11" s="4"/>
      <c r="D11" s="4"/>
      <c r="E11" s="22"/>
    </row>
    <row r="12" spans="1:5" ht="228">
      <c r="A12" s="49" t="s">
        <v>20</v>
      </c>
      <c r="B12" s="55" t="s">
        <v>21</v>
      </c>
      <c r="C12" s="4"/>
      <c r="D12" s="4"/>
      <c r="E12" s="4"/>
    </row>
    <row r="13" spans="1:5" s="11" customFormat="1">
      <c r="A13" s="8"/>
      <c r="B13" s="9"/>
      <c r="C13" s="10"/>
      <c r="D13" s="10"/>
      <c r="E13" s="10"/>
    </row>
  </sheetData>
  <mergeCells count="1">
    <mergeCell ref="A1:B1"/>
  </mergeCells>
  <pageMargins left="0.39370078740157483" right="0.39370078740157483" top="0.39370078740157483" bottom="0.39370078740157483" header="0.19685039370078741" footer="0.19685039370078741"/>
  <pageSetup paperSize="9" fitToHeight="0" orientation="portrait" r:id="rId1"/>
  <headerFooter>
    <oddHeader>&amp;L&amp;"Arial,Regular"&amp;10&amp;K2196F3NSW Energy Rebates 2017-18&amp;R&amp;"Arial,Regular"&amp;10&amp;K2196F3Department of Planning and Environment</oddHeader>
  </headerFooter>
</worksheet>
</file>

<file path=xl/worksheets/sheet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3"/>
  <dimension ref="A1:AA71"/>
  <sheetViews>
    <sheetView showGridLines="0" zoomScale="80" zoomScaleNormal="80" workbookViewId="0">
      <selection activeCell="A27" sqref="A27"/>
    </sheetView>
  </sheetViews>
  <sheetFormatPr defaultRowHeight="15"/>
  <cols>
    <col min="1" max="1" width="17.140625" style="67" customWidth="1"/>
    <col min="2" max="2" width="152.42578125" style="5" customWidth="1"/>
    <col min="6" max="6" width="18.140625" bestFit="1" customWidth="1"/>
    <col min="16" max="16384" width="9.140625" style="5"/>
  </cols>
  <sheetData>
    <row r="1" spans="1:7" ht="20.25">
      <c r="A1" s="206" t="s">
        <v>22</v>
      </c>
      <c r="B1" s="207"/>
    </row>
    <row r="2" spans="1:7" ht="15" customHeight="1">
      <c r="A2" s="66" t="s">
        <v>23</v>
      </c>
      <c r="B2" s="56" t="s">
        <v>24</v>
      </c>
      <c r="G2" s="155"/>
    </row>
    <row r="3" spans="1:7" ht="15" customHeight="1">
      <c r="A3" s="66" t="s">
        <v>22</v>
      </c>
      <c r="B3" s="56" t="s">
        <v>25</v>
      </c>
      <c r="G3" s="155"/>
    </row>
    <row r="4" spans="1:7" ht="15" customHeight="1">
      <c r="A4" s="66" t="s">
        <v>26</v>
      </c>
      <c r="B4" s="57" t="s">
        <v>27</v>
      </c>
      <c r="G4" s="155"/>
    </row>
    <row r="5" spans="1:7" ht="15" customHeight="1">
      <c r="A5" s="66" t="s">
        <v>28</v>
      </c>
      <c r="B5" s="56" t="s">
        <v>29</v>
      </c>
      <c r="G5" s="155"/>
    </row>
    <row r="6" spans="1:7" ht="15" customHeight="1">
      <c r="A6" s="66" t="s">
        <v>30</v>
      </c>
      <c r="B6" s="56" t="s">
        <v>31</v>
      </c>
      <c r="G6" s="155"/>
    </row>
    <row r="7" spans="1:7" ht="15" customHeight="1">
      <c r="A7" s="66" t="s">
        <v>32</v>
      </c>
      <c r="B7" s="56" t="s">
        <v>33</v>
      </c>
      <c r="G7" s="155"/>
    </row>
    <row r="8" spans="1:7" ht="15" customHeight="1">
      <c r="A8" s="66" t="s">
        <v>34</v>
      </c>
      <c r="B8" s="56" t="s">
        <v>35</v>
      </c>
      <c r="G8" s="155"/>
    </row>
    <row r="9" spans="1:7" ht="15" customHeight="1">
      <c r="A9" s="66" t="s">
        <v>36</v>
      </c>
      <c r="B9" s="56" t="s">
        <v>37</v>
      </c>
      <c r="G9" s="155"/>
    </row>
    <row r="10" spans="1:7" ht="15" customHeight="1">
      <c r="A10" s="66" t="s">
        <v>38</v>
      </c>
      <c r="B10" s="56" t="s">
        <v>39</v>
      </c>
      <c r="G10" s="155"/>
    </row>
    <row r="11" spans="1:7" ht="15" customHeight="1">
      <c r="A11" s="66" t="s">
        <v>40</v>
      </c>
      <c r="B11" s="56" t="s">
        <v>41</v>
      </c>
      <c r="G11" s="155"/>
    </row>
    <row r="12" spans="1:7" ht="15" customHeight="1">
      <c r="A12" s="66" t="s">
        <v>42</v>
      </c>
      <c r="B12" s="56" t="s">
        <v>43</v>
      </c>
      <c r="G12" s="155"/>
    </row>
    <row r="13" spans="1:7" ht="15" customHeight="1">
      <c r="A13" s="66" t="s">
        <v>44</v>
      </c>
      <c r="B13" s="56" t="s">
        <v>45</v>
      </c>
      <c r="G13" s="155"/>
    </row>
    <row r="14" spans="1:7" ht="15" customHeight="1">
      <c r="A14" s="66" t="s">
        <v>46</v>
      </c>
      <c r="B14" s="56" t="s">
        <v>47</v>
      </c>
      <c r="G14" s="155"/>
    </row>
    <row r="15" spans="1:7" ht="15" customHeight="1">
      <c r="A15" s="66" t="s">
        <v>48</v>
      </c>
      <c r="B15" s="56" t="s">
        <v>49</v>
      </c>
      <c r="G15" s="155"/>
    </row>
    <row r="16" spans="1:7" ht="15" customHeight="1">
      <c r="A16" s="66" t="s">
        <v>50</v>
      </c>
      <c r="B16" s="56" t="s">
        <v>51</v>
      </c>
      <c r="G16" s="155"/>
    </row>
    <row r="17" spans="1:7" ht="15" customHeight="1">
      <c r="A17" s="66" t="s">
        <v>52</v>
      </c>
      <c r="B17" s="56" t="s">
        <v>53</v>
      </c>
      <c r="G17" s="155"/>
    </row>
    <row r="18" spans="1:7" ht="15" customHeight="1">
      <c r="A18" s="66" t="s">
        <v>54</v>
      </c>
      <c r="B18" s="56" t="s">
        <v>55</v>
      </c>
      <c r="G18" s="155"/>
    </row>
    <row r="19" spans="1:7" ht="15" customHeight="1">
      <c r="A19" s="66" t="s">
        <v>56</v>
      </c>
      <c r="B19" s="56" t="s">
        <v>57</v>
      </c>
      <c r="G19" s="155"/>
    </row>
    <row r="20" spans="1:7" ht="15" customHeight="1">
      <c r="A20" s="66" t="s">
        <v>58</v>
      </c>
      <c r="B20" s="56" t="s">
        <v>59</v>
      </c>
      <c r="G20" s="155"/>
    </row>
    <row r="21" spans="1:7" ht="15" customHeight="1">
      <c r="A21" s="66" t="s">
        <v>60</v>
      </c>
      <c r="B21" s="56" t="s">
        <v>61</v>
      </c>
    </row>
    <row r="22" spans="1:7" ht="15" customHeight="1">
      <c r="A22" s="66" t="s">
        <v>62</v>
      </c>
      <c r="B22" s="56" t="s">
        <v>63</v>
      </c>
    </row>
    <row r="23" spans="1:7" ht="15" customHeight="1">
      <c r="A23" s="66" t="s">
        <v>64</v>
      </c>
      <c r="B23" s="56" t="s">
        <v>65</v>
      </c>
    </row>
    <row r="26" spans="1:7" ht="20.25">
      <c r="A26" s="206" t="s">
        <v>66</v>
      </c>
      <c r="B26" s="207"/>
    </row>
    <row r="27" spans="1:7" ht="15.6" customHeight="1">
      <c r="A27" s="178" t="s">
        <v>67</v>
      </c>
      <c r="B27" s="56" t="s">
        <v>68</v>
      </c>
    </row>
    <row r="28" spans="1:7">
      <c r="A28" s="178" t="s">
        <v>69</v>
      </c>
      <c r="B28" s="56" t="s">
        <v>70</v>
      </c>
    </row>
    <row r="29" spans="1:7">
      <c r="A29" s="178" t="s">
        <v>71</v>
      </c>
      <c r="B29" s="56" t="s">
        <v>72</v>
      </c>
    </row>
    <row r="30" spans="1:7">
      <c r="A30" s="178" t="s">
        <v>73</v>
      </c>
      <c r="B30" s="56" t="s">
        <v>74</v>
      </c>
    </row>
    <row r="31" spans="1:7" ht="15.6" customHeight="1">
      <c r="A31" s="178" t="s">
        <v>75</v>
      </c>
      <c r="B31" s="56" t="s">
        <v>76</v>
      </c>
    </row>
    <row r="32" spans="1:7">
      <c r="A32" s="178" t="s">
        <v>77</v>
      </c>
      <c r="B32" s="56" t="s">
        <v>78</v>
      </c>
    </row>
    <row r="33" spans="1:27">
      <c r="A33" s="178" t="s">
        <v>79</v>
      </c>
      <c r="B33" s="56" t="s">
        <v>80</v>
      </c>
    </row>
    <row r="34" spans="1:27">
      <c r="A34" s="178" t="s">
        <v>81</v>
      </c>
      <c r="B34" s="56" t="s">
        <v>82</v>
      </c>
    </row>
    <row r="35" spans="1:27">
      <c r="A35" s="178" t="s">
        <v>83</v>
      </c>
      <c r="B35" s="56" t="s">
        <v>84</v>
      </c>
    </row>
    <row r="36" spans="1:27">
      <c r="A36" s="178" t="s">
        <v>85</v>
      </c>
      <c r="B36" s="56" t="s">
        <v>86</v>
      </c>
    </row>
    <row r="37" spans="1:27">
      <c r="A37" s="178" t="s">
        <v>87</v>
      </c>
      <c r="B37" s="56" t="s">
        <v>88</v>
      </c>
    </row>
    <row r="38" spans="1:27">
      <c r="A38" s="178" t="s">
        <v>89</v>
      </c>
      <c r="B38" s="56" t="s">
        <v>90</v>
      </c>
    </row>
    <row r="39" spans="1:27">
      <c r="A39" s="178" t="s">
        <v>91</v>
      </c>
      <c r="B39" s="56" t="s">
        <v>92</v>
      </c>
    </row>
    <row r="40" spans="1:27">
      <c r="A40" s="178" t="s">
        <v>93</v>
      </c>
      <c r="B40" s="56" t="s">
        <v>94</v>
      </c>
    </row>
    <row r="41" spans="1:27">
      <c r="A41" s="178" t="s">
        <v>95</v>
      </c>
      <c r="B41" s="56" t="s">
        <v>96</v>
      </c>
    </row>
    <row r="42" spans="1:27">
      <c r="A42" s="178" t="s">
        <v>97</v>
      </c>
      <c r="B42" s="56" t="s">
        <v>98</v>
      </c>
    </row>
    <row r="43" spans="1:27">
      <c r="A43" s="178" t="s">
        <v>99</v>
      </c>
      <c r="B43" s="56" t="s">
        <v>100</v>
      </c>
    </row>
    <row r="44" spans="1:27">
      <c r="A44" s="178" t="s">
        <v>101</v>
      </c>
      <c r="B44" s="56" t="s">
        <v>102</v>
      </c>
    </row>
    <row r="45" spans="1:27">
      <c r="A45" s="178" t="s">
        <v>103</v>
      </c>
      <c r="B45" s="56" t="s">
        <v>104</v>
      </c>
    </row>
    <row r="46" spans="1:27">
      <c r="A46" s="178" t="s">
        <v>105</v>
      </c>
      <c r="B46" s="56" t="s">
        <v>106</v>
      </c>
    </row>
    <row r="47" spans="1:27" ht="14.45" customHeight="1">
      <c r="A47" s="178" t="s">
        <v>107</v>
      </c>
      <c r="B47" s="56" t="s">
        <v>108</v>
      </c>
      <c r="C47" s="56"/>
      <c r="D47" s="56"/>
      <c r="E47" s="56"/>
      <c r="F47" s="56"/>
      <c r="G47" s="56"/>
      <c r="H47" s="56"/>
      <c r="I47" s="56"/>
      <c r="J47" s="56"/>
      <c r="K47" s="56"/>
      <c r="L47" s="56"/>
      <c r="M47" s="56"/>
      <c r="N47" s="56"/>
      <c r="O47" s="56"/>
      <c r="P47" s="56"/>
      <c r="Q47" s="56"/>
      <c r="R47" s="56"/>
      <c r="S47" s="56"/>
      <c r="T47" s="56"/>
      <c r="U47" s="56"/>
      <c r="V47" s="56"/>
      <c r="W47" s="56"/>
      <c r="X47" s="56"/>
      <c r="Y47" s="56"/>
      <c r="Z47" s="56"/>
      <c r="AA47" s="56"/>
    </row>
    <row r="48" spans="1:27">
      <c r="A48" s="178" t="s">
        <v>109</v>
      </c>
      <c r="B48" s="56" t="s">
        <v>110</v>
      </c>
    </row>
    <row r="49" spans="1:2" ht="25.5">
      <c r="A49" s="178" t="s">
        <v>111</v>
      </c>
      <c r="B49" s="56" t="s">
        <v>112</v>
      </c>
    </row>
    <row r="50" spans="1:2" ht="25.5">
      <c r="A50" s="178" t="s">
        <v>113</v>
      </c>
      <c r="B50" s="56" t="s">
        <v>114</v>
      </c>
    </row>
    <row r="51" spans="1:2">
      <c r="A51" s="178" t="s">
        <v>115</v>
      </c>
      <c r="B51" s="56" t="s">
        <v>116</v>
      </c>
    </row>
    <row r="52" spans="1:2">
      <c r="A52" s="178" t="s">
        <v>117</v>
      </c>
      <c r="B52" s="56" t="s">
        <v>118</v>
      </c>
    </row>
    <row r="53" spans="1:2">
      <c r="A53" s="178" t="s">
        <v>119</v>
      </c>
      <c r="B53" s="56" t="s">
        <v>120</v>
      </c>
    </row>
    <row r="54" spans="1:2">
      <c r="A54" s="178" t="s">
        <v>121</v>
      </c>
      <c r="B54" s="56" t="s">
        <v>122</v>
      </c>
    </row>
    <row r="55" spans="1:2">
      <c r="A55" s="178" t="s">
        <v>123</v>
      </c>
      <c r="B55" s="56" t="s">
        <v>124</v>
      </c>
    </row>
    <row r="56" spans="1:2">
      <c r="A56" s="178" t="s">
        <v>125</v>
      </c>
      <c r="B56" s="56" t="s">
        <v>126</v>
      </c>
    </row>
    <row r="57" spans="1:2">
      <c r="A57" s="178" t="s">
        <v>127</v>
      </c>
      <c r="B57" s="56" t="s">
        <v>128</v>
      </c>
    </row>
    <row r="58" spans="1:2">
      <c r="A58" s="178" t="s">
        <v>129</v>
      </c>
      <c r="B58" s="56" t="s">
        <v>130</v>
      </c>
    </row>
    <row r="59" spans="1:2">
      <c r="A59" s="178" t="s">
        <v>131</v>
      </c>
      <c r="B59" s="56" t="s">
        <v>132</v>
      </c>
    </row>
    <row r="60" spans="1:2">
      <c r="A60" s="178" t="s">
        <v>133</v>
      </c>
      <c r="B60" s="56" t="s">
        <v>134</v>
      </c>
    </row>
    <row r="61" spans="1:2">
      <c r="A61" s="178" t="s">
        <v>135</v>
      </c>
      <c r="B61" s="56" t="s">
        <v>136</v>
      </c>
    </row>
    <row r="62" spans="1:2">
      <c r="A62" s="178" t="s">
        <v>137</v>
      </c>
      <c r="B62" s="56" t="s">
        <v>138</v>
      </c>
    </row>
    <row r="63" spans="1:2">
      <c r="A63" s="178" t="s">
        <v>139</v>
      </c>
      <c r="B63" s="56" t="s">
        <v>140</v>
      </c>
    </row>
    <row r="64" spans="1:2">
      <c r="A64" s="178" t="s">
        <v>141</v>
      </c>
      <c r="B64" s="56" t="s">
        <v>142</v>
      </c>
    </row>
    <row r="65" spans="1:2">
      <c r="A65" s="178" t="s">
        <v>143</v>
      </c>
      <c r="B65" s="56" t="s">
        <v>144</v>
      </c>
    </row>
    <row r="66" spans="1:2">
      <c r="A66" s="178" t="s">
        <v>145</v>
      </c>
      <c r="B66" s="56" t="s">
        <v>146</v>
      </c>
    </row>
    <row r="67" spans="1:2">
      <c r="A67" s="178" t="s">
        <v>147</v>
      </c>
      <c r="B67" s="56" t="s">
        <v>148</v>
      </c>
    </row>
    <row r="68" spans="1:2">
      <c r="A68" s="178" t="s">
        <v>149</v>
      </c>
      <c r="B68" s="56" t="s">
        <v>150</v>
      </c>
    </row>
    <row r="69" spans="1:2" ht="25.5">
      <c r="A69" s="178" t="s">
        <v>151</v>
      </c>
      <c r="B69" s="56" t="s">
        <v>152</v>
      </c>
    </row>
    <row r="70" spans="1:2" ht="25.5">
      <c r="A70" s="178" t="s">
        <v>153</v>
      </c>
      <c r="B70" s="56" t="s">
        <v>154</v>
      </c>
    </row>
    <row r="71" spans="1:2" ht="15" customHeight="1">
      <c r="A71" s="178" t="s">
        <v>155</v>
      </c>
      <c r="B71" s="56" t="s">
        <v>156</v>
      </c>
    </row>
  </sheetData>
  <mergeCells count="2">
    <mergeCell ref="A1:B1"/>
    <mergeCell ref="A26:B26"/>
  </mergeCells>
  <phoneticPr fontId="65" type="noConversion"/>
  <hyperlinks>
    <hyperlink ref="A3" location="Contents!A1" display="Contents"/>
    <hyperlink ref="A5" location="'Table 1'!A1" display="Table 1"/>
    <hyperlink ref="A6" location="'Table 2'!A1" display="Table 2"/>
    <hyperlink ref="A7" location="'Table 3'!A1" display="Table 3"/>
    <hyperlink ref="A2" location="Cover!A1" display="Cover"/>
    <hyperlink ref="A9" location="'Table 5'!A1" display="Table 5"/>
    <hyperlink ref="A10" location="'Table 6'!A1" display="Table 6"/>
    <hyperlink ref="A11" location="'Table 7'!A1" display="Table 7"/>
    <hyperlink ref="A8" location="'Table 4'!A1" display="Table 4"/>
    <hyperlink ref="A12" location="'Table 8'!A1" display="Table 8"/>
    <hyperlink ref="A13" location="'Table 9'!A1" display="Table 9"/>
    <hyperlink ref="A14" location="'Table 10'!A1" display="Table 10"/>
    <hyperlink ref="A21" location="'Appendix A'!A1" display="Appendix A"/>
    <hyperlink ref="A22" location="'Appendix B'!A1" display="Appendix B"/>
    <hyperlink ref="A23" location="'Appendix C'!A1" display="Appendix C"/>
    <hyperlink ref="A4" location="'Data dictionary'!A1" display="Data dictionary"/>
    <hyperlink ref="A15" location="'Table 11'!A1" display="Table 11"/>
    <hyperlink ref="A16" location="'Table 12'!A1" display="Table 12"/>
    <hyperlink ref="A17" location="'Table 13'!A1" display="Table 13"/>
    <hyperlink ref="A18" location="'Table 14'!A1" display="Table 14"/>
    <hyperlink ref="A19" location="'Table 15'!A1" display="Table 15"/>
    <hyperlink ref="A20" location="'Figures 1 to 45'!A1" display="Figures 1 to 45"/>
  </hyperlinks>
  <pageMargins left="0.39370078740157483" right="0.39370078740157483" top="0.39370078740157483" bottom="0.39370078740157483" header="0.19685039370078741" footer="0.19685039370078741"/>
  <pageSetup paperSize="9" fitToHeight="0" orientation="portrait" r:id="rId1"/>
  <headerFooter>
    <oddHeader>&amp;L&amp;"Arial,Regular"&amp;10&amp;K2196F3NSW Energy Rebates 2017-18&amp;R&amp;"Arial,Regular"&amp;10&amp;K2196F3Department of Planning and Environment</oddHeader>
  </headerFooter>
</worksheet>
</file>

<file path=xl/worksheets/sheet3.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4"/>
  <dimension ref="A1:B22"/>
  <sheetViews>
    <sheetView showGridLines="0" topLeftCell="A10" zoomScale="80" zoomScaleNormal="80" workbookViewId="0">
      <selection sqref="A1:B1"/>
    </sheetView>
  </sheetViews>
  <sheetFormatPr defaultRowHeight="15"/>
  <cols>
    <col min="1" max="1" width="19.42578125" style="40" customWidth="1"/>
    <col min="2" max="2" width="74" style="7" customWidth="1"/>
    <col min="4" max="5" width="8.85546875" customWidth="1"/>
  </cols>
  <sheetData>
    <row r="1" spans="1:2" ht="20.25">
      <c r="A1" s="58" t="s">
        <v>157</v>
      </c>
      <c r="B1" s="58" t="s">
        <v>158</v>
      </c>
    </row>
    <row r="2" spans="1:2" ht="36">
      <c r="A2" s="59" t="s">
        <v>159</v>
      </c>
      <c r="B2" s="68" t="s">
        <v>160</v>
      </c>
    </row>
    <row r="3" spans="1:2" ht="24">
      <c r="A3" s="59" t="s">
        <v>161</v>
      </c>
      <c r="B3" s="69" t="s">
        <v>162</v>
      </c>
    </row>
    <row r="4" spans="1:2" ht="36">
      <c r="A4" s="59" t="s">
        <v>163</v>
      </c>
      <c r="B4" s="69" t="s">
        <v>164</v>
      </c>
    </row>
    <row r="5" spans="1:2" ht="48">
      <c r="A5" s="59" t="s">
        <v>165</v>
      </c>
      <c r="B5" s="68" t="s">
        <v>166</v>
      </c>
    </row>
    <row r="6" spans="1:2" ht="36">
      <c r="A6" s="59" t="s">
        <v>167</v>
      </c>
      <c r="B6" s="69" t="s">
        <v>168</v>
      </c>
    </row>
    <row r="7" spans="1:2" ht="36">
      <c r="A7" s="59" t="s">
        <v>169</v>
      </c>
      <c r="B7" s="69" t="s">
        <v>170</v>
      </c>
    </row>
    <row r="8" spans="1:2" ht="60">
      <c r="A8" s="59" t="s">
        <v>171</v>
      </c>
      <c r="B8" s="68" t="s">
        <v>172</v>
      </c>
    </row>
    <row r="9" spans="1:2" ht="24">
      <c r="A9" s="59" t="s">
        <v>173</v>
      </c>
      <c r="B9" s="69" t="s">
        <v>174</v>
      </c>
    </row>
    <row r="10" spans="1:2" ht="36">
      <c r="A10" s="59" t="s">
        <v>175</v>
      </c>
      <c r="B10" s="69" t="s">
        <v>176</v>
      </c>
    </row>
    <row r="11" spans="1:2" ht="36">
      <c r="A11" s="59" t="s">
        <v>177</v>
      </c>
      <c r="B11" s="69" t="s">
        <v>178</v>
      </c>
    </row>
    <row r="12" spans="1:2" ht="48">
      <c r="A12" s="59" t="s">
        <v>179</v>
      </c>
      <c r="B12" s="69" t="s">
        <v>180</v>
      </c>
    </row>
    <row r="13" spans="1:2" ht="24">
      <c r="A13" s="59" t="s">
        <v>181</v>
      </c>
      <c r="B13" s="69" t="s">
        <v>182</v>
      </c>
    </row>
    <row r="14" spans="1:2" ht="36">
      <c r="A14" s="59" t="s">
        <v>183</v>
      </c>
      <c r="B14" s="69" t="s">
        <v>184</v>
      </c>
    </row>
    <row r="15" spans="1:2" ht="36">
      <c r="A15" s="59" t="s">
        <v>185</v>
      </c>
      <c r="B15" s="69" t="s">
        <v>186</v>
      </c>
    </row>
    <row r="16" spans="1:2" ht="36">
      <c r="A16" s="59" t="s">
        <v>187</v>
      </c>
      <c r="B16" s="68" t="s">
        <v>188</v>
      </c>
    </row>
    <row r="17" spans="1:2" ht="36">
      <c r="A17" s="59" t="s">
        <v>189</v>
      </c>
      <c r="B17" s="69" t="s">
        <v>190</v>
      </c>
    </row>
    <row r="18" spans="1:2" ht="24">
      <c r="A18" s="59" t="s">
        <v>191</v>
      </c>
      <c r="B18" s="69" t="s">
        <v>192</v>
      </c>
    </row>
    <row r="19" spans="1:2" ht="60">
      <c r="A19" s="59" t="s">
        <v>193</v>
      </c>
      <c r="B19" s="69" t="s">
        <v>194</v>
      </c>
    </row>
    <row r="20" spans="1:2" ht="36">
      <c r="A20" s="59" t="s">
        <v>195</v>
      </c>
      <c r="B20" s="69" t="s">
        <v>196</v>
      </c>
    </row>
    <row r="21" spans="1:2" ht="24">
      <c r="A21" s="59" t="s">
        <v>197</v>
      </c>
      <c r="B21" s="69" t="s">
        <v>198</v>
      </c>
    </row>
    <row r="22" spans="1:2" ht="36">
      <c r="A22" s="59" t="s">
        <v>199</v>
      </c>
      <c r="B22" s="68" t="s">
        <v>200</v>
      </c>
    </row>
  </sheetData>
  <pageMargins left="0.39370078740157483" right="0.39370078740157483" top="0.39370078740157483" bottom="0.39370078740157483" header="0.19685039370078741" footer="0.19685039370078741"/>
  <pageSetup paperSize="9" fitToHeight="0" orientation="portrait" r:id="rId1"/>
  <headerFooter>
    <oddHeader>&amp;L&amp;"Arial,Regular"&amp;10&amp;K2196F3NSW Energy Rebates 2017-18&amp;R&amp;"Arial,Regular"&amp;10&amp;K2196F3Department of Planning and Environment</oddHeader>
  </headerFooter>
</worksheet>
</file>

<file path=xl/worksheets/sheet4.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5">
    <tabColor rgb="FF002060"/>
  </sheetPr>
  <dimension ref="A1:G22"/>
  <sheetViews>
    <sheetView showGridLines="0" zoomScale="80" zoomScaleNormal="80" workbookViewId="0">
      <selection activeCell="A14" sqref="A14"/>
    </sheetView>
  </sheetViews>
  <sheetFormatPr defaultRowHeight="15"/>
  <cols>
    <col min="1" max="1" width="23.42578125" customWidth="1"/>
    <col min="2" max="2" width="23.85546875" customWidth="1"/>
    <col min="3" max="4" width="18.85546875" customWidth="1"/>
    <col min="5" max="5" width="24" customWidth="1"/>
    <col min="6" max="6" width="18.85546875" customWidth="1"/>
    <col min="7" max="7" width="23.140625" customWidth="1"/>
    <col min="8" max="8" width="4" customWidth="1"/>
    <col min="9" max="9" width="19.140625" customWidth="1"/>
    <col min="11" max="11" width="9.85546875" bestFit="1" customWidth="1"/>
  </cols>
  <sheetData>
    <row r="1" spans="1:7" ht="24" customHeight="1">
      <c r="A1" s="188" t="s">
        <v>201</v>
      </c>
      <c r="B1" s="189"/>
      <c r="C1" s="189"/>
      <c r="D1" s="189"/>
    </row>
    <row r="2" spans="1:7" ht="14.1" customHeight="1"/>
    <row r="3" spans="1:7" ht="14.1" customHeight="1"/>
    <row r="4" spans="1:7" ht="42.75" customHeight="1">
      <c r="A4" s="199" t="s">
        <v>202</v>
      </c>
      <c r="B4" s="70" t="s">
        <v>640</v>
      </c>
      <c r="C4" s="70" t="s">
        <v>203</v>
      </c>
      <c r="D4" s="70" t="s">
        <v>204</v>
      </c>
      <c r="E4" s="70" t="s">
        <v>205</v>
      </c>
      <c r="F4" s="70" t="s">
        <v>206</v>
      </c>
      <c r="G4" s="71" t="s">
        <v>207</v>
      </c>
    </row>
    <row r="5" spans="1:7" ht="24" customHeight="1">
      <c r="A5" s="49" t="s">
        <v>208</v>
      </c>
      <c r="B5" s="72">
        <v>929226</v>
      </c>
      <c r="C5" s="73">
        <v>223799224.5</v>
      </c>
      <c r="D5" s="74">
        <v>240.84477242350084</v>
      </c>
      <c r="E5" s="74">
        <v>285</v>
      </c>
      <c r="F5" s="72">
        <v>785260.43684210523</v>
      </c>
      <c r="G5" s="75">
        <v>0.18333479748049802</v>
      </c>
    </row>
    <row r="6" spans="1:7" ht="24" customHeight="1">
      <c r="A6" s="50" t="s">
        <v>209</v>
      </c>
      <c r="B6" s="76">
        <v>302859</v>
      </c>
      <c r="C6" s="77">
        <v>27160114</v>
      </c>
      <c r="D6" s="78">
        <v>89.679071779276825</v>
      </c>
      <c r="E6" s="78">
        <v>110</v>
      </c>
      <c r="F6" s="76">
        <v>246910.12727272726</v>
      </c>
      <c r="G6" s="79">
        <v>0.22659610338896227</v>
      </c>
    </row>
    <row r="7" spans="1:7" ht="24" customHeight="1">
      <c r="A7" s="49" t="s">
        <v>210</v>
      </c>
      <c r="B7" s="72">
        <v>46352</v>
      </c>
      <c r="C7" s="73">
        <v>4910784</v>
      </c>
      <c r="D7" s="74">
        <v>105.94546082153953</v>
      </c>
      <c r="E7" s="74">
        <v>105.94546082153953</v>
      </c>
      <c r="F7" s="72">
        <v>46352</v>
      </c>
      <c r="G7" s="75" t="s">
        <v>211</v>
      </c>
    </row>
    <row r="8" spans="1:7" ht="24" customHeight="1">
      <c r="A8" s="50" t="s">
        <v>212</v>
      </c>
      <c r="B8" s="76">
        <v>52453</v>
      </c>
      <c r="C8" s="77">
        <v>10499955.85</v>
      </c>
      <c r="D8" s="78">
        <v>200.17836634701541</v>
      </c>
      <c r="E8" s="78">
        <v>264</v>
      </c>
      <c r="F8" s="76">
        <v>39772.560037878786</v>
      </c>
      <c r="G8" s="79">
        <v>0.31882383105448969</v>
      </c>
    </row>
    <row r="9" spans="1:7" ht="24" customHeight="1">
      <c r="A9" s="49" t="s">
        <v>213</v>
      </c>
      <c r="B9" s="72">
        <v>6903</v>
      </c>
      <c r="C9" s="73">
        <v>1731526.5</v>
      </c>
      <c r="D9" s="74">
        <v>250.83681008257278</v>
      </c>
      <c r="E9" s="74">
        <v>285</v>
      </c>
      <c r="F9" s="72">
        <v>6075.5315789473689</v>
      </c>
      <c r="G9" s="75">
        <v>0.13619687599352354</v>
      </c>
    </row>
    <row r="10" spans="1:7" ht="24" customHeight="1">
      <c r="A10" s="50" t="s">
        <v>167</v>
      </c>
      <c r="B10" s="76">
        <v>49760</v>
      </c>
      <c r="C10" s="77">
        <v>14361850</v>
      </c>
      <c r="D10" s="80">
        <v>288.6223874598071</v>
      </c>
      <c r="E10" s="80">
        <v>288.6223874598071</v>
      </c>
      <c r="F10" s="76">
        <v>49759.999999999993</v>
      </c>
      <c r="G10" s="81" t="s">
        <v>211</v>
      </c>
    </row>
    <row r="11" spans="1:7" ht="24" customHeight="1">
      <c r="A11" s="49" t="s">
        <v>214</v>
      </c>
      <c r="B11" s="72">
        <v>28099</v>
      </c>
      <c r="C11" s="73">
        <v>5619800</v>
      </c>
      <c r="D11" s="74">
        <v>200</v>
      </c>
      <c r="E11" s="74">
        <v>200</v>
      </c>
      <c r="F11" s="72">
        <v>28099</v>
      </c>
      <c r="G11" s="75" t="s">
        <v>211</v>
      </c>
    </row>
    <row r="12" spans="1:7" ht="24" customHeight="1">
      <c r="A12" s="50" t="s">
        <v>215</v>
      </c>
      <c r="B12" s="76">
        <v>1011496</v>
      </c>
      <c r="C12" s="77">
        <v>282463454.85000002</v>
      </c>
      <c r="D12" s="80">
        <v>279.25316051670006</v>
      </c>
      <c r="E12" s="80">
        <v>321.77649856178624</v>
      </c>
      <c r="F12" s="76">
        <v>877825</v>
      </c>
      <c r="G12" s="81">
        <v>0.15227522569988322</v>
      </c>
    </row>
    <row r="13" spans="1:7">
      <c r="A13" s="1"/>
      <c r="B13" s="16"/>
      <c r="F13" s="20"/>
    </row>
    <row r="14" spans="1:7">
      <c r="A14" s="13" t="s">
        <v>216</v>
      </c>
      <c r="F14" s="18"/>
    </row>
    <row r="15" spans="1:7">
      <c r="A15" s="14" t="s">
        <v>642</v>
      </c>
    </row>
    <row r="16" spans="1:7">
      <c r="A16" s="14" t="s">
        <v>217</v>
      </c>
    </row>
    <row r="17" spans="1:1">
      <c r="A17" s="14" t="s">
        <v>643</v>
      </c>
    </row>
    <row r="18" spans="1:1">
      <c r="A18" s="14" t="s">
        <v>218</v>
      </c>
    </row>
    <row r="19" spans="1:1">
      <c r="A19" s="14" t="s">
        <v>641</v>
      </c>
    </row>
    <row r="20" spans="1:1">
      <c r="A20" s="14" t="s">
        <v>219</v>
      </c>
    </row>
    <row r="21" spans="1:1">
      <c r="A21" s="41" t="s">
        <v>220</v>
      </c>
    </row>
    <row r="22" spans="1:1">
      <c r="A22" s="14" t="s">
        <v>221</v>
      </c>
    </row>
  </sheetData>
  <pageMargins left="0.39370078740157483" right="0.39370078740157483" top="0.39370078740157483" bottom="0.39370078740157483" header="0.19685039370078741" footer="0.19685039370078741"/>
  <pageSetup paperSize="9" orientation="landscape" r:id="rId1"/>
  <headerFooter>
    <oddHeader>&amp;L&amp;"Arial,Regular"&amp;10&amp;K2196F3NSW Energy Rebates 2017-18&amp;R&amp;"Arial,Regular"&amp;10&amp;K2196F3Department of Planning and Environment</oddHeader>
  </headerFooter>
</worksheet>
</file>

<file path=xl/worksheets/sheet5.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6">
    <tabColor rgb="FF002060"/>
  </sheetPr>
  <dimension ref="A1:F17"/>
  <sheetViews>
    <sheetView showGridLines="0" zoomScale="80" zoomScaleNormal="80" workbookViewId="0">
      <selection activeCell="A12" sqref="A12"/>
    </sheetView>
  </sheetViews>
  <sheetFormatPr defaultRowHeight="15"/>
  <cols>
    <col min="1" max="1" width="26.85546875" customWidth="1"/>
    <col min="2" max="6" width="21.85546875" customWidth="1"/>
  </cols>
  <sheetData>
    <row r="1" spans="1:6" ht="24" customHeight="1">
      <c r="A1" s="188" t="s">
        <v>222</v>
      </c>
      <c r="B1" s="188"/>
      <c r="C1" s="189"/>
      <c r="D1" s="189"/>
    </row>
    <row r="2" spans="1:6" ht="14.1" customHeight="1"/>
    <row r="3" spans="1:6" ht="14.1" customHeight="1"/>
    <row r="4" spans="1:6" ht="27" customHeight="1">
      <c r="A4" s="208" t="s">
        <v>202</v>
      </c>
      <c r="B4" s="210" t="s">
        <v>223</v>
      </c>
      <c r="C4" s="210" t="s">
        <v>224</v>
      </c>
      <c r="D4" s="210" t="s">
        <v>225</v>
      </c>
      <c r="E4" s="210" t="s">
        <v>226</v>
      </c>
      <c r="F4" s="210" t="s">
        <v>227</v>
      </c>
    </row>
    <row r="5" spans="1:6" ht="23.1" customHeight="1">
      <c r="A5" s="209"/>
      <c r="B5" s="211"/>
      <c r="C5" s="211"/>
      <c r="D5" s="211"/>
      <c r="E5" s="211"/>
      <c r="F5" s="211"/>
    </row>
    <row r="6" spans="1:6" ht="15" customHeight="1">
      <c r="A6" s="49" t="s">
        <v>208</v>
      </c>
      <c r="B6" s="72">
        <v>1349979</v>
      </c>
      <c r="C6" s="72">
        <v>929226</v>
      </c>
      <c r="D6" s="75">
        <v>0.68832626285297771</v>
      </c>
      <c r="E6" s="72">
        <v>785260.43684210523</v>
      </c>
      <c r="F6" s="75">
        <v>0.58168344606997979</v>
      </c>
    </row>
    <row r="7" spans="1:6" ht="15" customHeight="1">
      <c r="A7" s="50" t="s">
        <v>228</v>
      </c>
      <c r="B7" s="76">
        <v>506829.27461584634</v>
      </c>
      <c r="C7" s="76">
        <v>302859</v>
      </c>
      <c r="D7" s="79">
        <v>0.59755624856033307</v>
      </c>
      <c r="E7" s="76">
        <v>246910.12727272726</v>
      </c>
      <c r="F7" s="79">
        <v>0.48716627006179541</v>
      </c>
    </row>
    <row r="8" spans="1:6" ht="15" customHeight="1">
      <c r="A8" s="49" t="s">
        <v>229</v>
      </c>
      <c r="B8" s="72">
        <v>413650.67542798503</v>
      </c>
      <c r="C8" s="72">
        <v>46352</v>
      </c>
      <c r="D8" s="75">
        <v>0.11205590309272855</v>
      </c>
      <c r="E8" s="72">
        <v>46352</v>
      </c>
      <c r="F8" s="75">
        <v>0.11205590309272855</v>
      </c>
    </row>
    <row r="9" spans="1:6" ht="15" customHeight="1">
      <c r="A9" s="50" t="s">
        <v>644</v>
      </c>
      <c r="B9" s="76">
        <v>95000</v>
      </c>
      <c r="C9" s="76">
        <v>28099</v>
      </c>
      <c r="D9" s="79">
        <v>0.29577894736842103</v>
      </c>
      <c r="E9" s="76">
        <v>28099</v>
      </c>
      <c r="F9" s="79">
        <v>0.29577894736842103</v>
      </c>
    </row>
    <row r="10" spans="1:6" ht="15" customHeight="1">
      <c r="A10" s="49" t="s">
        <v>645</v>
      </c>
      <c r="B10" s="72">
        <v>1596423.6898405624</v>
      </c>
      <c r="C10" s="72">
        <v>951496</v>
      </c>
      <c r="D10" s="75">
        <v>0.59601721401104213</v>
      </c>
      <c r="E10" s="72">
        <v>807530.43684210523</v>
      </c>
      <c r="F10" s="75">
        <v>0.50583716715125593</v>
      </c>
    </row>
    <row r="11" spans="1:6">
      <c r="A11" s="2"/>
      <c r="B11" s="2"/>
    </row>
    <row r="12" spans="1:6">
      <c r="A12" s="13" t="s">
        <v>216</v>
      </c>
      <c r="B12" s="13"/>
      <c r="E12" s="20"/>
    </row>
    <row r="13" spans="1:6">
      <c r="A13" s="14" t="s">
        <v>230</v>
      </c>
      <c r="B13" s="14"/>
    </row>
    <row r="14" spans="1:6">
      <c r="A14" s="1" t="s">
        <v>231</v>
      </c>
      <c r="B14" s="1"/>
    </row>
    <row r="15" spans="1:6">
      <c r="A15" s="1" t="s">
        <v>232</v>
      </c>
      <c r="B15" s="1"/>
    </row>
    <row r="16" spans="1:6">
      <c r="A16" s="1" t="s">
        <v>647</v>
      </c>
      <c r="B16" s="1"/>
    </row>
    <row r="17" spans="1:1">
      <c r="A17" s="14" t="s">
        <v>646</v>
      </c>
    </row>
  </sheetData>
  <mergeCells count="6">
    <mergeCell ref="A4:A5"/>
    <mergeCell ref="C4:C5"/>
    <mergeCell ref="D4:D5"/>
    <mergeCell ref="E4:E5"/>
    <mergeCell ref="F4:F5"/>
    <mergeCell ref="B4:B5"/>
  </mergeCells>
  <pageMargins left="0.39370078740157483" right="0.39370078740157483" top="0.39370078740157483" bottom="0.39370078740157483" header="0.19685039370078741" footer="0.19685039370078741"/>
  <pageSetup paperSize="9" orientation="landscape" r:id="rId1"/>
  <headerFooter>
    <oddHeader>&amp;L&amp;"Arial,Regular"&amp;10&amp;K2196F3NSW Energy Rebates 2017-18&amp;R&amp;"Arial,Regular"&amp;10&amp;K2196F3Department of Planning and Environment</oddHeader>
  </headerFooter>
</worksheet>
</file>

<file path=xl/worksheets/sheet6.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7">
    <tabColor rgb="FF002060"/>
  </sheetPr>
  <dimension ref="A1:N14"/>
  <sheetViews>
    <sheetView showGridLines="0" zoomScale="80" zoomScaleNormal="80" workbookViewId="0">
      <selection activeCell="A14" sqref="A14"/>
    </sheetView>
  </sheetViews>
  <sheetFormatPr defaultRowHeight="15"/>
  <cols>
    <col min="1" max="1" width="16.85546875" customWidth="1"/>
    <col min="2" max="7" width="17.5703125" customWidth="1"/>
    <col min="8" max="8" width="9.140625" customWidth="1"/>
    <col min="9" max="9" width="20.42578125" customWidth="1"/>
    <col min="10" max="11" width="9.140625" customWidth="1"/>
  </cols>
  <sheetData>
    <row r="1" spans="1:14" ht="24" customHeight="1">
      <c r="A1" s="48" t="s">
        <v>233</v>
      </c>
    </row>
    <row r="2" spans="1:14" ht="14.1" customHeight="1"/>
    <row r="3" spans="1:14" ht="14.1" customHeight="1"/>
    <row r="4" spans="1:14" s="36" customFormat="1" ht="21" customHeight="1">
      <c r="A4" s="212" t="s">
        <v>234</v>
      </c>
      <c r="B4" s="212" t="s">
        <v>235</v>
      </c>
      <c r="C4" s="212" t="s">
        <v>236</v>
      </c>
      <c r="D4" s="212" t="s">
        <v>237</v>
      </c>
      <c r="E4" s="212" t="s">
        <v>238</v>
      </c>
      <c r="F4" s="212" t="s">
        <v>239</v>
      </c>
      <c r="G4" s="212" t="s">
        <v>240</v>
      </c>
      <c r="H4"/>
      <c r="I4"/>
      <c r="J4" s="127"/>
      <c r="K4"/>
      <c r="L4"/>
      <c r="M4"/>
      <c r="N4"/>
    </row>
    <row r="5" spans="1:14" ht="21" customHeight="1">
      <c r="A5" s="213"/>
      <c r="B5" s="213"/>
      <c r="C5" s="213"/>
      <c r="D5" s="213"/>
      <c r="E5" s="213"/>
      <c r="F5" s="213"/>
      <c r="G5" s="213"/>
      <c r="J5" s="120"/>
    </row>
    <row r="6" spans="1:14" ht="48" customHeight="1">
      <c r="A6" s="49" t="s">
        <v>241</v>
      </c>
      <c r="B6" s="72">
        <v>872240</v>
      </c>
      <c r="C6" s="74">
        <v>1638.55663969377</v>
      </c>
      <c r="D6" s="84">
        <v>5107.5995922558996</v>
      </c>
      <c r="E6" s="85">
        <v>32.200000000000003</v>
      </c>
      <c r="F6" s="74">
        <v>299.48581500382301</v>
      </c>
      <c r="G6" s="82">
        <v>0.18277416095899701</v>
      </c>
      <c r="J6" s="21"/>
    </row>
    <row r="7" spans="1:14" ht="48" customHeight="1">
      <c r="A7" s="50" t="s">
        <v>242</v>
      </c>
      <c r="B7" s="76">
        <v>81486</v>
      </c>
      <c r="C7" s="80">
        <v>1586.84955620916</v>
      </c>
      <c r="D7" s="86">
        <v>4557.3419412522298</v>
      </c>
      <c r="E7" s="87">
        <v>35</v>
      </c>
      <c r="F7" s="80">
        <v>305.09426367437902</v>
      </c>
      <c r="G7" s="83">
        <v>0.19226413901719899</v>
      </c>
      <c r="J7" s="21"/>
      <c r="L7" s="15"/>
    </row>
    <row r="8" spans="1:14" ht="48" customHeight="1">
      <c r="A8" s="49" t="s">
        <v>243</v>
      </c>
      <c r="B8" s="72">
        <v>13539</v>
      </c>
      <c r="C8" s="74">
        <v>1731.6808051841899</v>
      </c>
      <c r="D8" s="84">
        <v>5050.1264001589498</v>
      </c>
      <c r="E8" s="85">
        <v>33.9</v>
      </c>
      <c r="F8" s="74">
        <v>296.55415951587298</v>
      </c>
      <c r="G8" s="82">
        <v>0.17125220688943801</v>
      </c>
      <c r="J8" s="21"/>
    </row>
    <row r="9" spans="1:14" ht="48" customHeight="1">
      <c r="A9" s="50" t="s">
        <v>244</v>
      </c>
      <c r="B9" s="76">
        <v>967265</v>
      </c>
      <c r="C9" s="80">
        <v>1636.8369630976199</v>
      </c>
      <c r="D9" s="86">
        <v>5060.42285933925</v>
      </c>
      <c r="E9" s="87">
        <v>32.5</v>
      </c>
      <c r="F9" s="80">
        <v>299.93523634293098</v>
      </c>
      <c r="G9" s="83">
        <v>0.18324075219765301</v>
      </c>
    </row>
    <row r="11" spans="1:14">
      <c r="A11" s="13" t="s">
        <v>216</v>
      </c>
      <c r="C11" s="15"/>
      <c r="D11" s="15"/>
      <c r="E11" s="15"/>
    </row>
    <row r="12" spans="1:14">
      <c r="A12" s="17" t="s">
        <v>245</v>
      </c>
    </row>
    <row r="13" spans="1:14">
      <c r="A13" s="17" t="s">
        <v>246</v>
      </c>
      <c r="B13" s="17"/>
      <c r="C13" s="17"/>
      <c r="D13" s="17"/>
      <c r="E13" s="17"/>
      <c r="F13" s="17"/>
      <c r="G13" s="17"/>
    </row>
    <row r="14" spans="1:14" ht="17.25" customHeight="1">
      <c r="A14" s="1" t="s">
        <v>247</v>
      </c>
    </row>
  </sheetData>
  <mergeCells count="7">
    <mergeCell ref="F4:F5"/>
    <mergeCell ref="G4:G5"/>
    <mergeCell ref="A4:A5"/>
    <mergeCell ref="B4:B5"/>
    <mergeCell ref="C4:C5"/>
    <mergeCell ref="D4:D5"/>
    <mergeCell ref="E4:E5"/>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7.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8">
    <tabColor rgb="FF002060"/>
  </sheetPr>
  <dimension ref="A1:J14"/>
  <sheetViews>
    <sheetView showGridLines="0" zoomScale="73" zoomScaleNormal="73" workbookViewId="0">
      <selection activeCell="A14" sqref="A14"/>
    </sheetView>
  </sheetViews>
  <sheetFormatPr defaultRowHeight="15"/>
  <cols>
    <col min="1" max="1" width="16.85546875" customWidth="1"/>
    <col min="2" max="7" width="17.5703125" customWidth="1"/>
    <col min="9" max="9" width="36.5703125" customWidth="1"/>
    <col min="10" max="10" width="9.140625" customWidth="1"/>
  </cols>
  <sheetData>
    <row r="1" spans="1:10" ht="24" customHeight="1">
      <c r="A1" s="48" t="s">
        <v>248</v>
      </c>
    </row>
    <row r="2" spans="1:10" ht="20.25">
      <c r="A2" s="48"/>
    </row>
    <row r="3" spans="1:10" ht="14.1" customHeight="1"/>
    <row r="4" spans="1:10" ht="18.600000000000001" customHeight="1">
      <c r="A4" s="212" t="s">
        <v>234</v>
      </c>
      <c r="B4" s="212" t="s">
        <v>249</v>
      </c>
      <c r="C4" s="212" t="s">
        <v>250</v>
      </c>
      <c r="D4" s="212" t="s">
        <v>251</v>
      </c>
      <c r="E4" s="212" t="s">
        <v>252</v>
      </c>
      <c r="F4" s="212" t="s">
        <v>253</v>
      </c>
      <c r="G4" s="212" t="s">
        <v>254</v>
      </c>
      <c r="J4" s="18"/>
    </row>
    <row r="5" spans="1:10" ht="18.600000000000001" customHeight="1">
      <c r="A5" s="213"/>
      <c r="B5" s="213"/>
      <c r="C5" s="213"/>
      <c r="D5" s="213"/>
      <c r="E5" s="213"/>
      <c r="F5" s="213"/>
      <c r="G5" s="213"/>
      <c r="J5" s="21"/>
    </row>
    <row r="6" spans="1:10" ht="48" customHeight="1">
      <c r="A6" s="49" t="s">
        <v>241</v>
      </c>
      <c r="B6" s="72">
        <v>266734</v>
      </c>
      <c r="C6" s="74">
        <v>769.86806146756396</v>
      </c>
      <c r="D6" s="84">
        <v>18860.480993524099</v>
      </c>
      <c r="E6" s="85">
        <v>4.0999999999999996</v>
      </c>
      <c r="F6" s="74">
        <v>116.475706466025</v>
      </c>
      <c r="G6" s="82">
        <v>0.151293075132891</v>
      </c>
      <c r="J6" s="21"/>
    </row>
    <row r="7" spans="1:10" ht="48" customHeight="1">
      <c r="A7" s="60" t="s">
        <v>242</v>
      </c>
      <c r="B7" s="76">
        <v>14808</v>
      </c>
      <c r="C7" s="80">
        <v>809.78549342492795</v>
      </c>
      <c r="D7" s="121">
        <v>18537.112071124699</v>
      </c>
      <c r="E7" s="87">
        <v>4.5</v>
      </c>
      <c r="F7" s="80">
        <v>116.438440525104</v>
      </c>
      <c r="G7" s="83">
        <v>0.14378923983021299</v>
      </c>
      <c r="J7" s="21"/>
    </row>
    <row r="8" spans="1:10" ht="48" customHeight="1">
      <c r="A8" s="49" t="s">
        <v>255</v>
      </c>
      <c r="B8" s="72">
        <v>4007</v>
      </c>
      <c r="C8" s="74">
        <v>850.92521808049503</v>
      </c>
      <c r="D8" s="84">
        <v>20987.8386421861</v>
      </c>
      <c r="E8" s="85">
        <v>4.21</v>
      </c>
      <c r="F8" s="74">
        <v>113.919908333766</v>
      </c>
      <c r="G8" s="82">
        <v>0.13387769678602901</v>
      </c>
    </row>
    <row r="9" spans="1:10" ht="48" customHeight="1">
      <c r="A9" s="60" t="s">
        <v>244</v>
      </c>
      <c r="B9" s="76">
        <v>285557</v>
      </c>
      <c r="C9" s="80">
        <v>774.15869350095795</v>
      </c>
      <c r="D9" s="86">
        <v>18902.536910532901</v>
      </c>
      <c r="E9" s="87">
        <v>4.18</v>
      </c>
      <c r="F9" s="80">
        <v>116.431572858568</v>
      </c>
      <c r="G9" s="83">
        <v>0.15039755264134899</v>
      </c>
    </row>
    <row r="10" spans="1:10">
      <c r="A10" s="1"/>
    </row>
    <row r="11" spans="1:10">
      <c r="A11" s="13" t="s">
        <v>216</v>
      </c>
      <c r="C11" s="15"/>
      <c r="D11" s="15"/>
      <c r="E11" s="15"/>
    </row>
    <row r="12" spans="1:10">
      <c r="A12" s="17" t="s">
        <v>245</v>
      </c>
    </row>
    <row r="13" spans="1:10">
      <c r="A13" s="17" t="s">
        <v>256</v>
      </c>
      <c r="B13" s="17"/>
      <c r="C13" s="17"/>
      <c r="D13" s="17"/>
      <c r="E13" s="17"/>
      <c r="F13" s="17"/>
      <c r="G13" s="17"/>
    </row>
    <row r="14" spans="1:10" ht="17.25" customHeight="1">
      <c r="A14" s="1" t="s">
        <v>247</v>
      </c>
    </row>
  </sheetData>
  <mergeCells count="7">
    <mergeCell ref="F4:F5"/>
    <mergeCell ref="G4:G5"/>
    <mergeCell ref="A4:A5"/>
    <mergeCell ref="B4:B5"/>
    <mergeCell ref="C4:C5"/>
    <mergeCell ref="D4:D5"/>
    <mergeCell ref="E4:E5"/>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8.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9">
    <tabColor rgb="FF002060"/>
  </sheetPr>
  <dimension ref="A1:I18"/>
  <sheetViews>
    <sheetView showGridLines="0" zoomScale="80" zoomScaleNormal="80" workbookViewId="0">
      <selection activeCell="A10" sqref="A10"/>
    </sheetView>
  </sheetViews>
  <sheetFormatPr defaultRowHeight="15"/>
  <cols>
    <col min="1" max="1" width="25.5703125" customWidth="1"/>
    <col min="2" max="4" width="30.5703125" customWidth="1"/>
    <col min="5" max="5" width="9.140625" customWidth="1"/>
    <col min="6" max="6" width="32.5703125" customWidth="1"/>
    <col min="7" max="8" width="9.140625" customWidth="1"/>
  </cols>
  <sheetData>
    <row r="1" spans="1:9" ht="24" customHeight="1">
      <c r="A1" s="188" t="s">
        <v>257</v>
      </c>
      <c r="B1" s="189"/>
      <c r="C1" s="189"/>
    </row>
    <row r="2" spans="1:9" ht="14.1" customHeight="1"/>
    <row r="3" spans="1:9" ht="14.1" customHeight="1"/>
    <row r="4" spans="1:9" ht="38.1" customHeight="1">
      <c r="A4" s="199" t="s">
        <v>258</v>
      </c>
      <c r="B4" s="70" t="s">
        <v>259</v>
      </c>
      <c r="C4" s="70" t="s">
        <v>260</v>
      </c>
      <c r="D4" s="70" t="s">
        <v>261</v>
      </c>
    </row>
    <row r="5" spans="1:9" ht="15" customHeight="1">
      <c r="A5" s="202" t="s">
        <v>262</v>
      </c>
      <c r="B5" s="72">
        <v>372159</v>
      </c>
      <c r="C5" s="72">
        <v>1581984</v>
      </c>
      <c r="D5" s="75">
        <v>0.23524827052612415</v>
      </c>
      <c r="E5" s="18"/>
      <c r="I5" s="18"/>
    </row>
    <row r="6" spans="1:9" ht="15" customHeight="1">
      <c r="A6" s="201" t="s">
        <v>263</v>
      </c>
      <c r="B6" s="76">
        <v>307333</v>
      </c>
      <c r="C6" s="76">
        <v>970328.75883461873</v>
      </c>
      <c r="D6" s="81">
        <v>0.31673079582750091</v>
      </c>
      <c r="E6" s="18"/>
      <c r="F6" s="21"/>
      <c r="G6" s="18"/>
      <c r="H6" s="126"/>
      <c r="I6" s="18"/>
    </row>
    <row r="7" spans="1:9" ht="15" customHeight="1">
      <c r="A7" s="202" t="s">
        <v>264</v>
      </c>
      <c r="B7" s="72">
        <v>299567</v>
      </c>
      <c r="C7" s="72">
        <v>736792.0067083207</v>
      </c>
      <c r="D7" s="75">
        <v>0.406582858218482</v>
      </c>
      <c r="E7" s="18"/>
      <c r="F7" s="21"/>
      <c r="G7" s="18"/>
      <c r="I7" s="18"/>
    </row>
    <row r="8" spans="1:9" ht="15" customHeight="1">
      <c r="A8" s="201" t="s">
        <v>265</v>
      </c>
      <c r="B8" s="76">
        <v>979072</v>
      </c>
      <c r="C8" s="76">
        <v>3289104.7655429393</v>
      </c>
      <c r="D8" s="81">
        <v>0.29767127221269357</v>
      </c>
      <c r="E8" s="18"/>
      <c r="I8" s="18"/>
    </row>
    <row r="9" spans="1:9">
      <c r="A9" s="1"/>
    </row>
    <row r="10" spans="1:9">
      <c r="A10" s="13" t="s">
        <v>216</v>
      </c>
    </row>
    <row r="11" spans="1:9">
      <c r="A11" s="13" t="s">
        <v>266</v>
      </c>
    </row>
    <row r="12" spans="1:9">
      <c r="A12" s="13" t="s">
        <v>267</v>
      </c>
    </row>
    <row r="13" spans="1:9">
      <c r="A13" s="13" t="s">
        <v>268</v>
      </c>
      <c r="B13" s="34"/>
      <c r="C13" s="34"/>
      <c r="D13" s="34"/>
    </row>
    <row r="14" spans="1:9">
      <c r="A14" s="13" t="s">
        <v>269</v>
      </c>
      <c r="B14" s="34"/>
      <c r="C14" s="34"/>
      <c r="D14" s="34"/>
    </row>
    <row r="15" spans="1:9">
      <c r="B15" s="34"/>
      <c r="C15" s="34"/>
      <c r="D15" s="34"/>
    </row>
    <row r="16" spans="1:9">
      <c r="B16" s="34"/>
      <c r="C16" s="34"/>
      <c r="D16" s="34"/>
    </row>
    <row r="17" spans="2:4">
      <c r="B17" s="34"/>
      <c r="C17" s="34"/>
      <c r="D17" s="34"/>
    </row>
    <row r="18" spans="2:4">
      <c r="B18" s="34"/>
      <c r="C18" s="34"/>
      <c r="D18" s="34"/>
    </row>
  </sheetData>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9.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3">
    <tabColor rgb="FF002060"/>
  </sheetPr>
  <dimension ref="A1:M25"/>
  <sheetViews>
    <sheetView showGridLines="0" zoomScale="80" zoomScaleNormal="80" workbookViewId="0">
      <selection activeCell="A22" sqref="A22"/>
    </sheetView>
  </sheetViews>
  <sheetFormatPr defaultRowHeight="15"/>
  <cols>
    <col min="1" max="1" width="10.85546875" customWidth="1"/>
    <col min="2" max="2" width="23.85546875" customWidth="1"/>
    <col min="3" max="3" width="20.140625" customWidth="1"/>
    <col min="4" max="4" width="17.140625" customWidth="1"/>
    <col min="5" max="8" width="14.85546875" customWidth="1"/>
    <col min="9" max="10" width="9.140625" customWidth="1"/>
  </cols>
  <sheetData>
    <row r="1" spans="1:13" ht="24" customHeight="1">
      <c r="A1" s="48" t="s">
        <v>270</v>
      </c>
    </row>
    <row r="2" spans="1:13" ht="14.1" customHeight="1"/>
    <row r="3" spans="1:13" ht="14.1" customHeight="1"/>
    <row r="4" spans="1:13" ht="36">
      <c r="A4" s="61" t="s">
        <v>258</v>
      </c>
      <c r="B4" s="199" t="s">
        <v>271</v>
      </c>
      <c r="C4" s="70" t="s">
        <v>272</v>
      </c>
      <c r="D4" s="70" t="s">
        <v>273</v>
      </c>
      <c r="E4" s="70" t="s">
        <v>237</v>
      </c>
      <c r="F4" s="70" t="s">
        <v>238</v>
      </c>
      <c r="G4" s="70" t="s">
        <v>274</v>
      </c>
      <c r="H4" s="71" t="s">
        <v>275</v>
      </c>
    </row>
    <row r="5" spans="1:13" ht="15" customHeight="1">
      <c r="A5" s="214" t="s">
        <v>276</v>
      </c>
      <c r="B5" s="88" t="s">
        <v>277</v>
      </c>
      <c r="C5" s="72">
        <v>33558</v>
      </c>
      <c r="D5" s="74">
        <v>1413.0972969383999</v>
      </c>
      <c r="E5" s="84">
        <v>4117.3087153138504</v>
      </c>
      <c r="F5" s="85">
        <v>33.770000000000003</v>
      </c>
      <c r="G5" s="74">
        <v>305.60797418897198</v>
      </c>
      <c r="H5" s="89">
        <v>0.21626817548310301</v>
      </c>
      <c r="J5" s="18"/>
    </row>
    <row r="6" spans="1:13" ht="15" customHeight="1">
      <c r="A6" s="215"/>
      <c r="B6" s="88" t="s">
        <v>278</v>
      </c>
      <c r="C6" s="72">
        <v>337625</v>
      </c>
      <c r="D6" s="74">
        <v>1523.29529777889</v>
      </c>
      <c r="E6" s="84">
        <v>4889.9288776039002</v>
      </c>
      <c r="F6" s="85">
        <v>31.29</v>
      </c>
      <c r="G6" s="74">
        <v>299.56674009618598</v>
      </c>
      <c r="H6" s="89">
        <v>0.19665703723564401</v>
      </c>
    </row>
    <row r="7" spans="1:13" ht="15" customHeight="1">
      <c r="A7" s="216"/>
      <c r="B7" s="88" t="s">
        <v>279</v>
      </c>
      <c r="C7" s="72">
        <v>367884</v>
      </c>
      <c r="D7" s="74">
        <v>1513.3531366725099</v>
      </c>
      <c r="E7" s="84">
        <v>4820.3473296211896</v>
      </c>
      <c r="F7" s="85">
        <v>31.48</v>
      </c>
      <c r="G7" s="74">
        <v>300.13551931466998</v>
      </c>
      <c r="H7" s="89">
        <v>0.198324840410079</v>
      </c>
      <c r="I7" s="127"/>
      <c r="J7" s="18"/>
      <c r="M7" s="18"/>
    </row>
    <row r="8" spans="1:13" ht="15" customHeight="1">
      <c r="A8" s="217" t="s">
        <v>263</v>
      </c>
      <c r="B8" s="90" t="s">
        <v>277</v>
      </c>
      <c r="C8" s="76">
        <v>28268</v>
      </c>
      <c r="D8" s="80">
        <v>1576.5184700683899</v>
      </c>
      <c r="E8" s="86">
        <v>4931.6237972830004</v>
      </c>
      <c r="F8" s="87">
        <v>32.06</v>
      </c>
      <c r="G8" s="80">
        <v>303.454453047632</v>
      </c>
      <c r="H8" s="91">
        <v>0.19248391871645201</v>
      </c>
      <c r="J8" s="18"/>
      <c r="K8" s="126"/>
    </row>
    <row r="9" spans="1:13" ht="15" customHeight="1">
      <c r="A9" s="217"/>
      <c r="B9" s="90" t="s">
        <v>278</v>
      </c>
      <c r="C9" s="76">
        <v>279139</v>
      </c>
      <c r="D9" s="80">
        <v>1654.9770253658901</v>
      </c>
      <c r="E9" s="86">
        <v>5559.95292307614</v>
      </c>
      <c r="F9" s="87">
        <v>29.87</v>
      </c>
      <c r="G9" s="80">
        <v>299.17652630621097</v>
      </c>
      <c r="H9" s="91">
        <v>0.180773824482589</v>
      </c>
    </row>
    <row r="10" spans="1:13" ht="15" customHeight="1">
      <c r="A10" s="217"/>
      <c r="B10" s="90" t="s">
        <v>279</v>
      </c>
      <c r="C10" s="76">
        <v>304260</v>
      </c>
      <c r="D10" s="80">
        <v>1647.7848788615599</v>
      </c>
      <c r="E10" s="86">
        <v>5502.4980209947598</v>
      </c>
      <c r="F10" s="87">
        <v>30.04</v>
      </c>
      <c r="G10" s="80">
        <v>299.567136168302</v>
      </c>
      <c r="H10" s="91">
        <v>0.1817999060504</v>
      </c>
      <c r="I10" s="127"/>
      <c r="J10" s="21"/>
      <c r="M10" s="18"/>
    </row>
    <row r="11" spans="1:13" ht="15" customHeight="1">
      <c r="A11" s="218" t="s">
        <v>264</v>
      </c>
      <c r="B11" s="88" t="s">
        <v>277</v>
      </c>
      <c r="C11" s="72">
        <v>29294</v>
      </c>
      <c r="D11" s="74">
        <v>1916.9209378261501</v>
      </c>
      <c r="E11" s="84">
        <v>4963.5874812051297</v>
      </c>
      <c r="F11" s="85">
        <v>39.28</v>
      </c>
      <c r="G11" s="74">
        <v>304.56341744553703</v>
      </c>
      <c r="H11" s="89">
        <v>0.15888157483997301</v>
      </c>
      <c r="J11" s="18"/>
    </row>
    <row r="12" spans="1:13" ht="15" customHeight="1">
      <c r="A12" s="219"/>
      <c r="B12" s="88" t="s">
        <v>278</v>
      </c>
      <c r="C12" s="72">
        <v>269595</v>
      </c>
      <c r="D12" s="74">
        <v>1764.2456321785601</v>
      </c>
      <c r="E12" s="84">
        <v>4896.9833778390102</v>
      </c>
      <c r="F12" s="85">
        <v>36.340000000000003</v>
      </c>
      <c r="G12" s="74">
        <v>299.56901991238601</v>
      </c>
      <c r="H12" s="89">
        <v>0.16980006323862301</v>
      </c>
      <c r="J12" s="21"/>
      <c r="K12" s="29"/>
    </row>
    <row r="13" spans="1:13" ht="15" customHeight="1">
      <c r="A13" s="219"/>
      <c r="B13" s="88" t="s">
        <v>279</v>
      </c>
      <c r="C13" s="72">
        <v>295828</v>
      </c>
      <c r="D13" s="74">
        <v>1779.1924405159</v>
      </c>
      <c r="E13" s="84">
        <v>4903.4793825674697</v>
      </c>
      <c r="F13" s="85">
        <v>36.630000000000003</v>
      </c>
      <c r="G13" s="74">
        <v>300.05518202970899</v>
      </c>
      <c r="H13" s="89">
        <v>0.168646839541822</v>
      </c>
      <c r="I13" s="127"/>
      <c r="J13" s="21"/>
      <c r="K13" s="29"/>
      <c r="M13" s="18"/>
    </row>
    <row r="14" spans="1:13" ht="15" customHeight="1">
      <c r="A14" s="217" t="s">
        <v>215</v>
      </c>
      <c r="B14" s="90" t="s">
        <v>277</v>
      </c>
      <c r="C14" s="76">
        <v>91109</v>
      </c>
      <c r="D14" s="80">
        <v>1625.64009897708</v>
      </c>
      <c r="E14" s="86">
        <v>4641.3355828326303</v>
      </c>
      <c r="F14" s="87">
        <v>35.04</v>
      </c>
      <c r="G14" s="80">
        <v>304.63419758781902</v>
      </c>
      <c r="H14" s="91">
        <v>0.18739338293851501</v>
      </c>
    </row>
    <row r="15" spans="1:13" ht="15" customHeight="1">
      <c r="A15" s="217"/>
      <c r="B15" s="90" t="s">
        <v>278</v>
      </c>
      <c r="C15" s="76">
        <v>885663</v>
      </c>
      <c r="D15" s="80">
        <v>1637.98533714985</v>
      </c>
      <c r="E15" s="86">
        <v>5103.2802365557</v>
      </c>
      <c r="F15" s="87">
        <v>32.26</v>
      </c>
      <c r="G15" s="80">
        <v>299.44618043013998</v>
      </c>
      <c r="H15" s="91">
        <v>0.18281371245434</v>
      </c>
    </row>
    <row r="16" spans="1:13" ht="15" customHeight="1">
      <c r="A16" s="217"/>
      <c r="B16" s="90" t="s">
        <v>279</v>
      </c>
      <c r="C16" s="76">
        <v>967265</v>
      </c>
      <c r="D16" s="80">
        <v>1636.8369630976199</v>
      </c>
      <c r="E16" s="86">
        <v>5060.42285933925</v>
      </c>
      <c r="F16" s="87">
        <v>32.49</v>
      </c>
      <c r="G16" s="80">
        <v>299.93523634293098</v>
      </c>
      <c r="H16" s="91">
        <v>0.18324075219765301</v>
      </c>
      <c r="I16" s="18"/>
      <c r="M16" s="18"/>
    </row>
    <row r="17" spans="1:5">
      <c r="A17" s="1"/>
    </row>
    <row r="18" spans="1:5">
      <c r="A18" s="44" t="s">
        <v>216</v>
      </c>
      <c r="D18" s="21"/>
      <c r="E18" s="29"/>
    </row>
    <row r="19" spans="1:5">
      <c r="A19" s="44" t="s">
        <v>648</v>
      </c>
      <c r="D19" s="21"/>
      <c r="E19" s="29"/>
    </row>
    <row r="20" spans="1:5">
      <c r="A20" s="46" t="s">
        <v>256</v>
      </c>
    </row>
    <row r="21" spans="1:5">
      <c r="A21" s="46" t="s">
        <v>280</v>
      </c>
    </row>
    <row r="22" spans="1:5">
      <c r="A22" s="45" t="s">
        <v>281</v>
      </c>
      <c r="C22" s="34"/>
    </row>
    <row r="23" spans="1:5">
      <c r="C23" s="34"/>
    </row>
    <row r="24" spans="1:5">
      <c r="C24" s="34"/>
    </row>
    <row r="25" spans="1:5">
      <c r="C25" s="34"/>
    </row>
  </sheetData>
  <mergeCells count="4">
    <mergeCell ref="A5:A7"/>
    <mergeCell ref="A8:A10"/>
    <mergeCell ref="A11:A13"/>
    <mergeCell ref="A14:A16"/>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0.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4">
    <tabColor rgb="FF002060"/>
  </sheetPr>
  <dimension ref="A1:G15"/>
  <sheetViews>
    <sheetView showGridLines="0" zoomScale="80" zoomScaleNormal="80" workbookViewId="0">
      <selection activeCell="A15" sqref="A15"/>
    </sheetView>
  </sheetViews>
  <sheetFormatPr defaultRowHeight="15"/>
  <cols>
    <col min="1" max="1" width="29.42578125" customWidth="1"/>
    <col min="2" max="4" width="30.5703125" customWidth="1"/>
  </cols>
  <sheetData>
    <row r="1" spans="1:7" ht="24" customHeight="1">
      <c r="A1" s="188" t="s">
        <v>282</v>
      </c>
      <c r="B1" s="189"/>
      <c r="C1" s="189"/>
    </row>
    <row r="2" spans="1:7" ht="14.1" customHeight="1"/>
    <row r="3" spans="1:7" ht="14.1" customHeight="1"/>
    <row r="4" spans="1:7" ht="38.1" customHeight="1">
      <c r="A4" s="61" t="s">
        <v>283</v>
      </c>
      <c r="B4" s="70" t="s">
        <v>259</v>
      </c>
      <c r="C4" s="70" t="s">
        <v>260</v>
      </c>
      <c r="D4" s="70" t="s">
        <v>261</v>
      </c>
    </row>
    <row r="5" spans="1:7" ht="15" customHeight="1">
      <c r="A5" s="202" t="s">
        <v>284</v>
      </c>
      <c r="B5" s="72">
        <v>267157</v>
      </c>
      <c r="C5" s="72">
        <v>1350707.8493423632</v>
      </c>
      <c r="D5" s="75">
        <v>0.19779036608847297</v>
      </c>
      <c r="F5" s="21"/>
      <c r="G5" s="21"/>
    </row>
    <row r="6" spans="1:7" ht="15" customHeight="1">
      <c r="A6" s="201" t="s">
        <v>285</v>
      </c>
      <c r="B6" s="76">
        <v>4570</v>
      </c>
      <c r="C6" s="76">
        <v>18583.986133115508</v>
      </c>
      <c r="D6" s="81">
        <v>0.24591064410323382</v>
      </c>
      <c r="F6" s="21"/>
    </row>
    <row r="7" spans="1:7" ht="15" customHeight="1">
      <c r="A7" s="202" t="s">
        <v>286</v>
      </c>
      <c r="B7" s="72">
        <v>1810</v>
      </c>
      <c r="C7" s="72">
        <v>4601.36250544825</v>
      </c>
      <c r="D7" s="75">
        <v>0.39336174836406973</v>
      </c>
      <c r="F7" s="21"/>
    </row>
    <row r="8" spans="1:7" ht="15" customHeight="1">
      <c r="A8" s="201" t="s">
        <v>287</v>
      </c>
      <c r="B8" s="76">
        <v>19667</v>
      </c>
      <c r="C8" s="76">
        <v>59211.095556220098</v>
      </c>
      <c r="D8" s="81">
        <v>0.33215058453573892</v>
      </c>
      <c r="F8" s="21"/>
    </row>
    <row r="9" spans="1:7" ht="15" customHeight="1">
      <c r="A9" s="202" t="s">
        <v>265</v>
      </c>
      <c r="B9" s="72">
        <v>302788</v>
      </c>
      <c r="C9" s="72">
        <v>1433104.2935371471</v>
      </c>
      <c r="D9" s="75">
        <v>0.21128120358405131</v>
      </c>
    </row>
    <row r="10" spans="1:7">
      <c r="A10" s="1"/>
    </row>
    <row r="11" spans="1:7">
      <c r="A11" s="13" t="s">
        <v>216</v>
      </c>
    </row>
    <row r="12" spans="1:7">
      <c r="A12" s="13" t="s">
        <v>288</v>
      </c>
    </row>
    <row r="13" spans="1:7">
      <c r="A13" s="13" t="s">
        <v>267</v>
      </c>
    </row>
    <row r="14" spans="1:7">
      <c r="A14" s="13" t="s">
        <v>289</v>
      </c>
    </row>
    <row r="15" spans="1:7">
      <c r="A15" s="13" t="s">
        <v>290</v>
      </c>
    </row>
  </sheetData>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5">
    <tabColor rgb="FF002060"/>
  </sheetPr>
  <dimension ref="A1:K24"/>
  <sheetViews>
    <sheetView showGridLines="0" zoomScale="80" zoomScaleNormal="80" workbookViewId="0">
      <selection activeCell="A22" sqref="A22"/>
    </sheetView>
  </sheetViews>
  <sheetFormatPr defaultRowHeight="15"/>
  <cols>
    <col min="1" max="1" width="13.42578125" customWidth="1"/>
    <col min="2" max="2" width="25.140625" customWidth="1"/>
    <col min="3" max="3" width="24" customWidth="1"/>
    <col min="4" max="4" width="18.140625" customWidth="1"/>
    <col min="5" max="5" width="11.42578125" customWidth="1"/>
    <col min="6" max="6" width="16.85546875" customWidth="1"/>
    <col min="7" max="7" width="18.5703125" customWidth="1"/>
    <col min="8" max="8" width="13.85546875" customWidth="1"/>
    <col min="9" max="9" width="9.140625" style="18" customWidth="1"/>
    <col min="10" max="10" width="9.140625" customWidth="1"/>
  </cols>
  <sheetData>
    <row r="1" spans="1:11" ht="24" customHeight="1">
      <c r="A1" s="48" t="s">
        <v>291</v>
      </c>
      <c r="J1" s="122"/>
    </row>
    <row r="2" spans="1:11" ht="14.1" customHeight="1">
      <c r="J2" s="122"/>
    </row>
    <row r="3" spans="1:11" ht="14.1" customHeight="1">
      <c r="J3" s="122"/>
    </row>
    <row r="4" spans="1:11" ht="36">
      <c r="A4" s="61" t="s">
        <v>283</v>
      </c>
      <c r="B4" s="199" t="s">
        <v>234</v>
      </c>
      <c r="C4" s="70" t="s">
        <v>272</v>
      </c>
      <c r="D4" s="70" t="s">
        <v>250</v>
      </c>
      <c r="E4" s="70" t="s">
        <v>251</v>
      </c>
      <c r="F4" s="70" t="s">
        <v>292</v>
      </c>
      <c r="G4" s="70" t="s">
        <v>293</v>
      </c>
      <c r="H4" s="71" t="s">
        <v>275</v>
      </c>
      <c r="J4" s="122"/>
    </row>
    <row r="5" spans="1:11" s="37" customFormat="1" ht="15" customHeight="1">
      <c r="A5" s="218" t="s">
        <v>294</v>
      </c>
      <c r="B5" s="88" t="s">
        <v>277</v>
      </c>
      <c r="C5" s="72">
        <v>13944</v>
      </c>
      <c r="D5" s="74">
        <v>785.71233181615901</v>
      </c>
      <c r="E5" s="84">
        <v>17119.670029106601</v>
      </c>
      <c r="F5" s="85">
        <v>4.8099999999999996</v>
      </c>
      <c r="G5" s="74">
        <v>116.18720175196999</v>
      </c>
      <c r="H5" s="89">
        <v>0.14787498814407701</v>
      </c>
      <c r="I5" s="119"/>
      <c r="J5" s="123"/>
    </row>
    <row r="6" spans="1:11" ht="15" customHeight="1">
      <c r="A6" s="219"/>
      <c r="B6" s="88" t="s">
        <v>278</v>
      </c>
      <c r="C6" s="72">
        <v>249471</v>
      </c>
      <c r="D6" s="74">
        <v>746.41313390391599</v>
      </c>
      <c r="E6" s="84">
        <v>17481.0090149596</v>
      </c>
      <c r="F6" s="85">
        <v>4.3499999999999996</v>
      </c>
      <c r="G6" s="74">
        <v>116.527817167956</v>
      </c>
      <c r="H6" s="89">
        <v>0.15611705083281099</v>
      </c>
      <c r="J6" s="122"/>
    </row>
    <row r="7" spans="1:11" ht="15" customHeight="1">
      <c r="A7" s="219"/>
      <c r="B7" s="88" t="s">
        <v>295</v>
      </c>
      <c r="C7" s="72">
        <v>261562</v>
      </c>
      <c r="D7" s="74">
        <v>748.48964329644502</v>
      </c>
      <c r="E7" s="84">
        <v>17462.139516774299</v>
      </c>
      <c r="F7" s="85">
        <v>4.37</v>
      </c>
      <c r="G7" s="74">
        <v>116.512969643413</v>
      </c>
      <c r="H7" s="89">
        <v>0.1556641039551</v>
      </c>
      <c r="J7" s="122"/>
      <c r="K7" s="21"/>
    </row>
    <row r="8" spans="1:11" ht="15" customHeight="1">
      <c r="A8" s="217" t="s">
        <v>296</v>
      </c>
      <c r="B8" s="90" t="s">
        <v>277</v>
      </c>
      <c r="C8" s="92">
        <v>1282</v>
      </c>
      <c r="D8" s="80">
        <v>1048.90036792408</v>
      </c>
      <c r="E8" s="86">
        <v>24315.115403649601</v>
      </c>
      <c r="F8" s="87">
        <v>4.58</v>
      </c>
      <c r="G8" s="80">
        <v>115.823767492277</v>
      </c>
      <c r="H8" s="91">
        <v>0.110423993578634</v>
      </c>
      <c r="I8" s="119"/>
      <c r="J8" s="122"/>
    </row>
    <row r="9" spans="1:11" ht="15" customHeight="1">
      <c r="A9" s="217"/>
      <c r="B9" s="90" t="s">
        <v>278</v>
      </c>
      <c r="C9" s="92">
        <v>2308</v>
      </c>
      <c r="D9" s="80">
        <v>1101.3246892893801</v>
      </c>
      <c r="E9" s="86">
        <v>28429.267211559199</v>
      </c>
      <c r="F9" s="87">
        <v>3.8899999999999899</v>
      </c>
      <c r="G9" s="80">
        <v>114.425354164762</v>
      </c>
      <c r="H9" s="91">
        <v>0.103897928810253</v>
      </c>
      <c r="J9" s="122"/>
    </row>
    <row r="10" spans="1:11" ht="15" customHeight="1">
      <c r="A10" s="217"/>
      <c r="B10" s="90" t="s">
        <v>295</v>
      </c>
      <c r="C10" s="92">
        <v>3228</v>
      </c>
      <c r="D10" s="80">
        <v>1082.60380349821</v>
      </c>
      <c r="E10" s="86">
        <v>26973.6516554066</v>
      </c>
      <c r="F10" s="87">
        <v>4.07</v>
      </c>
      <c r="G10" s="80">
        <v>114.856735549145</v>
      </c>
      <c r="H10" s="91">
        <v>0.106093046392419</v>
      </c>
      <c r="J10" s="122"/>
    </row>
    <row r="11" spans="1:11" ht="15" customHeight="1">
      <c r="A11" s="218" t="s">
        <v>297</v>
      </c>
      <c r="B11" s="88" t="s">
        <v>277</v>
      </c>
      <c r="C11" s="93">
        <v>160</v>
      </c>
      <c r="D11" s="74">
        <v>737.37028177793195</v>
      </c>
      <c r="E11" s="84">
        <v>10853.879125235801</v>
      </c>
      <c r="F11" s="85">
        <v>7.6899999999999897</v>
      </c>
      <c r="G11" s="74">
        <v>115.114936683617</v>
      </c>
      <c r="H11" s="89">
        <v>0.156115508759119</v>
      </c>
      <c r="I11" s="119"/>
      <c r="J11" s="122"/>
    </row>
    <row r="12" spans="1:11" ht="15" customHeight="1">
      <c r="A12" s="219"/>
      <c r="B12" s="88" t="s">
        <v>278</v>
      </c>
      <c r="C12" s="93">
        <v>1061</v>
      </c>
      <c r="D12" s="74">
        <v>647.96920865836796</v>
      </c>
      <c r="E12" s="84">
        <v>9871.1020046981994</v>
      </c>
      <c r="F12" s="85">
        <v>6.83</v>
      </c>
      <c r="G12" s="74">
        <v>115.17179280954601</v>
      </c>
      <c r="H12" s="89">
        <v>0.17774269405179199</v>
      </c>
      <c r="J12" s="122"/>
    </row>
    <row r="13" spans="1:11" ht="15" customHeight="1">
      <c r="A13" s="219"/>
      <c r="B13" s="88" t="s">
        <v>295</v>
      </c>
      <c r="C13" s="93">
        <v>1192</v>
      </c>
      <c r="D13" s="74">
        <v>659.68433699508398</v>
      </c>
      <c r="E13" s="84">
        <v>9998.5444243190395</v>
      </c>
      <c r="F13" s="85">
        <v>6.93</v>
      </c>
      <c r="G13" s="74">
        <v>115.16284998845001</v>
      </c>
      <c r="H13" s="89">
        <v>0.17457266078656</v>
      </c>
      <c r="J13" s="122"/>
    </row>
    <row r="14" spans="1:11" ht="15" customHeight="1">
      <c r="A14" s="217" t="s">
        <v>298</v>
      </c>
      <c r="B14" s="90" t="s">
        <v>277</v>
      </c>
      <c r="C14" s="76">
        <v>2010</v>
      </c>
      <c r="D14" s="80">
        <v>1153.6087006492</v>
      </c>
      <c r="E14" s="86">
        <v>36461.966799600799</v>
      </c>
      <c r="F14" s="87">
        <v>3.37</v>
      </c>
      <c r="G14" s="80">
        <v>114.620922535476</v>
      </c>
      <c r="H14" s="91">
        <v>9.9358580141578404E-2</v>
      </c>
      <c r="I14" s="119"/>
      <c r="J14" s="122"/>
    </row>
    <row r="15" spans="1:11" ht="15" customHeight="1">
      <c r="A15" s="217"/>
      <c r="B15" s="90" t="s">
        <v>278</v>
      </c>
      <c r="C15" s="76">
        <v>17789</v>
      </c>
      <c r="D15" s="80">
        <v>1058.88414691812</v>
      </c>
      <c r="E15" s="86">
        <v>37477.234318461902</v>
      </c>
      <c r="F15" s="87">
        <v>2.88</v>
      </c>
      <c r="G15" s="80">
        <v>115.81347140880401</v>
      </c>
      <c r="H15" s="91">
        <v>0.10937312806682301</v>
      </c>
      <c r="J15" s="122"/>
    </row>
    <row r="16" spans="1:11" ht="15" customHeight="1">
      <c r="A16" s="217"/>
      <c r="B16" s="90" t="s">
        <v>295</v>
      </c>
      <c r="C16" s="76">
        <v>19494</v>
      </c>
      <c r="D16" s="80">
        <v>1068.4967259558</v>
      </c>
      <c r="E16" s="86">
        <v>37375.3224040801</v>
      </c>
      <c r="F16" s="87">
        <v>2.92</v>
      </c>
      <c r="G16" s="80">
        <v>115.701066101495</v>
      </c>
      <c r="H16" s="91">
        <v>0.10828396876742501</v>
      </c>
      <c r="J16" s="122"/>
    </row>
    <row r="17" spans="1:10" ht="15" customHeight="1">
      <c r="A17" s="218" t="s">
        <v>215</v>
      </c>
      <c r="B17" s="88" t="s">
        <v>277</v>
      </c>
      <c r="C17" s="72">
        <v>17399</v>
      </c>
      <c r="D17" s="74">
        <v>846.99787477799805</v>
      </c>
      <c r="E17" s="84">
        <v>19806.888862305801</v>
      </c>
      <c r="F17" s="85">
        <v>4.49</v>
      </c>
      <c r="G17" s="74">
        <v>115.964812004473</v>
      </c>
      <c r="H17" s="89">
        <v>0.13691275439725001</v>
      </c>
      <c r="J17" s="122"/>
    </row>
    <row r="18" spans="1:10" ht="15" customHeight="1">
      <c r="A18" s="219"/>
      <c r="B18" s="88" t="s">
        <v>278</v>
      </c>
      <c r="C18" s="72">
        <v>270700</v>
      </c>
      <c r="D18" s="74">
        <v>769.48850632967299</v>
      </c>
      <c r="E18" s="84">
        <v>18845.303602525601</v>
      </c>
      <c r="F18" s="85">
        <v>4.16</v>
      </c>
      <c r="G18" s="74">
        <v>116.456970004734</v>
      </c>
      <c r="H18" s="89">
        <v>0.15134335217066999</v>
      </c>
      <c r="J18" s="122"/>
    </row>
    <row r="19" spans="1:10" ht="15" customHeight="1">
      <c r="A19" s="219"/>
      <c r="B19" s="88" t="s">
        <v>295</v>
      </c>
      <c r="C19" s="72">
        <v>285549</v>
      </c>
      <c r="D19" s="74">
        <v>774.15869350095898</v>
      </c>
      <c r="E19" s="84">
        <v>18902.536910532901</v>
      </c>
      <c r="F19" s="85">
        <v>4.18</v>
      </c>
      <c r="G19" s="74">
        <v>116.431572858568</v>
      </c>
      <c r="H19" s="89">
        <v>0.15039755264134899</v>
      </c>
      <c r="J19" s="122"/>
    </row>
    <row r="20" spans="1:10">
      <c r="A20" s="1"/>
    </row>
    <row r="21" spans="1:10">
      <c r="A21" s="13" t="s">
        <v>216</v>
      </c>
      <c r="C21" s="21"/>
    </row>
    <row r="22" spans="1:10">
      <c r="A22" s="46" t="s">
        <v>299</v>
      </c>
    </row>
    <row r="23" spans="1:10">
      <c r="A23" s="46" t="s">
        <v>300</v>
      </c>
    </row>
    <row r="24" spans="1:10">
      <c r="A24" s="14" t="s">
        <v>301</v>
      </c>
    </row>
  </sheetData>
  <mergeCells count="5">
    <mergeCell ref="A5:A7"/>
    <mergeCell ref="A8:A10"/>
    <mergeCell ref="A11:A13"/>
    <mergeCell ref="A14:A16"/>
    <mergeCell ref="A17:A19"/>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6">
    <tabColor rgb="FF002060"/>
  </sheetPr>
  <dimension ref="A1:J18"/>
  <sheetViews>
    <sheetView showGridLines="0" zoomScale="80" zoomScaleNormal="80" workbookViewId="0">
      <selection activeCell="I34" sqref="I34"/>
    </sheetView>
  </sheetViews>
  <sheetFormatPr defaultRowHeight="15"/>
  <cols>
    <col min="1" max="1" width="22.85546875" customWidth="1"/>
    <col min="2" max="2" width="25.140625" customWidth="1"/>
    <col min="3" max="3" width="20.5703125" customWidth="1"/>
    <col min="4" max="4" width="3.85546875" style="23" customWidth="1"/>
    <col min="5" max="5" width="20.85546875" customWidth="1"/>
    <col min="6" max="6" width="22.140625" bestFit="1" customWidth="1"/>
    <col min="7" max="7" width="20.42578125" customWidth="1"/>
    <col min="8" max="8" width="8.85546875" customWidth="1"/>
    <col min="9" max="9" width="9.140625" customWidth="1"/>
    <col min="10" max="10" width="11.140625" customWidth="1"/>
  </cols>
  <sheetData>
    <row r="1" spans="1:10" ht="24" customHeight="1">
      <c r="A1" s="188" t="s">
        <v>302</v>
      </c>
      <c r="B1" s="189"/>
      <c r="C1" s="189"/>
      <c r="E1" s="189"/>
      <c r="F1" s="189"/>
    </row>
    <row r="2" spans="1:10" ht="14.1" customHeight="1">
      <c r="A2" s="48"/>
    </row>
    <row r="3" spans="1:10" ht="14.1" customHeight="1"/>
    <row r="4" spans="1:10" ht="24" customHeight="1">
      <c r="A4" s="212" t="s">
        <v>303</v>
      </c>
      <c r="B4" s="220"/>
      <c r="C4" s="220"/>
      <c r="D4" s="24"/>
      <c r="E4" s="212" t="s">
        <v>304</v>
      </c>
      <c r="F4" s="220"/>
      <c r="G4" s="220"/>
    </row>
    <row r="5" spans="1:10" ht="15" customHeight="1">
      <c r="A5" s="62" t="s">
        <v>305</v>
      </c>
      <c r="B5" s="61" t="s">
        <v>306</v>
      </c>
      <c r="C5" s="61" t="s">
        <v>307</v>
      </c>
      <c r="D5" s="25"/>
      <c r="E5" s="62" t="s">
        <v>305</v>
      </c>
      <c r="F5" s="61" t="s">
        <v>306</v>
      </c>
      <c r="G5" s="61" t="s">
        <v>307</v>
      </c>
      <c r="J5" s="20"/>
    </row>
    <row r="6" spans="1:10" ht="15" customHeight="1">
      <c r="A6" s="49" t="s">
        <v>308</v>
      </c>
      <c r="B6" s="84">
        <v>58836</v>
      </c>
      <c r="C6" s="73">
        <v>17789999.57</v>
      </c>
      <c r="D6" s="35"/>
      <c r="E6" s="49" t="s">
        <v>309</v>
      </c>
      <c r="F6" s="84">
        <v>284</v>
      </c>
      <c r="G6" s="73">
        <v>74268.19</v>
      </c>
      <c r="J6" s="124"/>
    </row>
    <row r="7" spans="1:10" ht="15" customHeight="1">
      <c r="A7" s="50" t="s">
        <v>310</v>
      </c>
      <c r="B7" s="86">
        <v>46342</v>
      </c>
      <c r="C7" s="77">
        <v>14058997.41</v>
      </c>
      <c r="D7" s="27"/>
      <c r="E7" s="50" t="s">
        <v>311</v>
      </c>
      <c r="F7" s="86">
        <v>293</v>
      </c>
      <c r="G7" s="77">
        <v>72188.600000000006</v>
      </c>
    </row>
    <row r="8" spans="1:10" ht="15" customHeight="1">
      <c r="A8" s="49" t="s">
        <v>312</v>
      </c>
      <c r="B8" s="84">
        <v>39404</v>
      </c>
      <c r="C8" s="73">
        <v>11686460.77</v>
      </c>
      <c r="D8" s="27"/>
      <c r="E8" s="49" t="s">
        <v>313</v>
      </c>
      <c r="F8" s="84">
        <v>353</v>
      </c>
      <c r="G8" s="73">
        <v>88327.61</v>
      </c>
    </row>
    <row r="9" spans="1:10" ht="15" customHeight="1">
      <c r="A9" s="50" t="s">
        <v>314</v>
      </c>
      <c r="B9" s="86">
        <v>34137</v>
      </c>
      <c r="C9" s="77">
        <v>10047887.02</v>
      </c>
      <c r="D9" s="27"/>
      <c r="E9" s="50" t="s">
        <v>315</v>
      </c>
      <c r="F9" s="86">
        <v>355</v>
      </c>
      <c r="G9" s="77">
        <v>90474.21</v>
      </c>
    </row>
    <row r="10" spans="1:10" ht="15" customHeight="1">
      <c r="A10" s="49" t="s">
        <v>316</v>
      </c>
      <c r="B10" s="84">
        <v>31724</v>
      </c>
      <c r="C10" s="73">
        <v>9680231.0399999991</v>
      </c>
      <c r="D10" s="27"/>
      <c r="E10" s="49" t="s">
        <v>317</v>
      </c>
      <c r="F10" s="84">
        <v>357</v>
      </c>
      <c r="G10" s="73">
        <v>98988.72</v>
      </c>
    </row>
    <row r="11" spans="1:10" ht="15" customHeight="1">
      <c r="A11" s="50" t="s">
        <v>318</v>
      </c>
      <c r="B11" s="86">
        <v>31522</v>
      </c>
      <c r="C11" s="77">
        <v>9104932.9900000002</v>
      </c>
      <c r="D11" s="27"/>
      <c r="E11" s="50" t="s">
        <v>319</v>
      </c>
      <c r="F11" s="86">
        <v>448</v>
      </c>
      <c r="G11" s="77">
        <v>108178.21</v>
      </c>
    </row>
    <row r="12" spans="1:10" ht="15" customHeight="1">
      <c r="A12" s="49" t="s">
        <v>320</v>
      </c>
      <c r="B12" s="84">
        <v>26209</v>
      </c>
      <c r="C12" s="73">
        <v>7598238.29</v>
      </c>
      <c r="D12" s="27"/>
      <c r="E12" s="49" t="s">
        <v>321</v>
      </c>
      <c r="F12" s="84">
        <v>456</v>
      </c>
      <c r="G12" s="73">
        <v>133377.68</v>
      </c>
    </row>
    <row r="13" spans="1:10" ht="15" customHeight="1">
      <c r="A13" s="50" t="s">
        <v>322</v>
      </c>
      <c r="B13" s="86">
        <v>25660</v>
      </c>
      <c r="C13" s="77">
        <v>7801929.7300000004</v>
      </c>
      <c r="D13" s="27"/>
      <c r="E13" s="50" t="s">
        <v>323</v>
      </c>
      <c r="F13" s="86">
        <v>472</v>
      </c>
      <c r="G13" s="77">
        <v>130530.77</v>
      </c>
    </row>
    <row r="14" spans="1:10" ht="15" customHeight="1">
      <c r="A14" s="49" t="s">
        <v>324</v>
      </c>
      <c r="B14" s="84">
        <v>24747</v>
      </c>
      <c r="C14" s="73">
        <v>7039013.5599999996</v>
      </c>
      <c r="D14" s="27"/>
      <c r="E14" s="49" t="s">
        <v>325</v>
      </c>
      <c r="F14" s="84">
        <v>474</v>
      </c>
      <c r="G14" s="73">
        <v>128150.03</v>
      </c>
    </row>
    <row r="15" spans="1:10" ht="15" customHeight="1">
      <c r="A15" s="50" t="s">
        <v>326</v>
      </c>
      <c r="B15" s="86">
        <v>23786</v>
      </c>
      <c r="C15" s="77">
        <v>6445134.7800000003</v>
      </c>
      <c r="D15" s="27"/>
      <c r="E15" s="50" t="s">
        <v>327</v>
      </c>
      <c r="F15" s="86">
        <v>530</v>
      </c>
      <c r="G15" s="77">
        <v>139173.26999999999</v>
      </c>
    </row>
    <row r="17" spans="1:1">
      <c r="A17" s="12" t="s">
        <v>216</v>
      </c>
    </row>
    <row r="18" spans="1:1">
      <c r="A18" s="12" t="s">
        <v>328</v>
      </c>
    </row>
  </sheetData>
  <mergeCells count="2">
    <mergeCell ref="A4:C4"/>
    <mergeCell ref="E4:G4"/>
  </mergeCells>
  <conditionalFormatting sqref="B7">
    <cfRule type="cellIs" dxfId="21" priority="9" operator="equal">
      <formula>10</formula>
    </cfRule>
  </conditionalFormatting>
  <conditionalFormatting sqref="B9 B11 B13 B15">
    <cfRule type="cellIs" dxfId="20" priority="3" operator="equal">
      <formula>10</formula>
    </cfRule>
  </conditionalFormatting>
  <conditionalFormatting sqref="F7">
    <cfRule type="cellIs" dxfId="19" priority="2" operator="equal">
      <formula>10</formula>
    </cfRule>
  </conditionalFormatting>
  <conditionalFormatting sqref="F9 F11 F13 F15">
    <cfRule type="cellIs" dxfId="18" priority="1" operator="equal">
      <formula>10</formula>
    </cfRule>
  </conditionalFormatting>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3.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7">
    <tabColor rgb="FF002060"/>
  </sheetPr>
  <dimension ref="A1:F20"/>
  <sheetViews>
    <sheetView showGridLines="0" zoomScale="80" zoomScaleNormal="80" workbookViewId="0"/>
  </sheetViews>
  <sheetFormatPr defaultRowHeight="15"/>
  <cols>
    <col min="1" max="1" width="21.85546875" customWidth="1"/>
    <col min="2" max="2" width="27.140625" customWidth="1"/>
    <col min="3" max="3" width="10.85546875" style="23" customWidth="1"/>
    <col min="4" max="4" width="26.140625" customWidth="1"/>
    <col min="5" max="5" width="30.85546875" customWidth="1"/>
    <col min="6" max="6" width="9.85546875" customWidth="1"/>
  </cols>
  <sheetData>
    <row r="1" spans="1:6" ht="24" customHeight="1">
      <c r="A1" s="188" t="s">
        <v>329</v>
      </c>
      <c r="B1" s="189"/>
      <c r="D1" s="189"/>
      <c r="E1" s="189"/>
      <c r="F1" s="189"/>
    </row>
    <row r="2" spans="1:6" ht="14.1" customHeight="1">
      <c r="A2" s="48"/>
    </row>
    <row r="3" spans="1:6" ht="14.1" customHeight="1"/>
    <row r="4" spans="1:6" ht="23.45" customHeight="1">
      <c r="A4" s="212" t="s">
        <v>303</v>
      </c>
      <c r="B4" s="220"/>
      <c r="C4" s="24"/>
      <c r="D4" s="212" t="s">
        <v>304</v>
      </c>
      <c r="E4" s="220"/>
    </row>
    <row r="5" spans="1:6" ht="36" customHeight="1">
      <c r="A5" s="62" t="s">
        <v>305</v>
      </c>
      <c r="B5" s="61" t="s">
        <v>330</v>
      </c>
      <c r="C5" s="25"/>
      <c r="D5" s="62" t="s">
        <v>305</v>
      </c>
      <c r="E5" s="61" t="s">
        <v>330</v>
      </c>
    </row>
    <row r="6" spans="1:6" ht="15" customHeight="1">
      <c r="A6" s="49" t="s">
        <v>331</v>
      </c>
      <c r="B6" s="75">
        <v>0.95359547155923374</v>
      </c>
      <c r="C6" s="26"/>
      <c r="D6" s="49" t="s">
        <v>315</v>
      </c>
      <c r="E6" s="75">
        <v>0.82516744575624379</v>
      </c>
    </row>
    <row r="7" spans="1:6" ht="15" customHeight="1">
      <c r="A7" s="50" t="s">
        <v>332</v>
      </c>
      <c r="B7" s="79">
        <v>0.95108731046628581</v>
      </c>
      <c r="C7" s="26"/>
      <c r="D7" s="50" t="s">
        <v>333</v>
      </c>
      <c r="E7" s="79">
        <v>0.83856177850444913</v>
      </c>
    </row>
    <row r="8" spans="1:6" ht="15" customHeight="1">
      <c r="A8" s="49" t="s">
        <v>334</v>
      </c>
      <c r="B8" s="75">
        <v>0.95080419673364502</v>
      </c>
      <c r="C8" s="26"/>
      <c r="D8" s="49" t="s">
        <v>335</v>
      </c>
      <c r="E8" s="75">
        <v>0.84080950072529315</v>
      </c>
    </row>
    <row r="9" spans="1:6" ht="15" customHeight="1">
      <c r="A9" s="50" t="s">
        <v>336</v>
      </c>
      <c r="B9" s="79">
        <v>0.94834385328588489</v>
      </c>
      <c r="C9" s="26"/>
      <c r="D9" s="50" t="s">
        <v>337</v>
      </c>
      <c r="E9" s="79">
        <v>0.84374879198971031</v>
      </c>
    </row>
    <row r="10" spans="1:6" ht="15" customHeight="1">
      <c r="A10" s="49" t="s">
        <v>338</v>
      </c>
      <c r="B10" s="75">
        <v>0.94748071857109295</v>
      </c>
      <c r="C10" s="26"/>
      <c r="D10" s="49" t="s">
        <v>339</v>
      </c>
      <c r="E10" s="75">
        <v>0.84614213060407184</v>
      </c>
    </row>
    <row r="11" spans="1:6" ht="15" customHeight="1">
      <c r="A11" s="50" t="s">
        <v>340</v>
      </c>
      <c r="B11" s="79">
        <v>0.94332872052873651</v>
      </c>
      <c r="C11" s="26"/>
      <c r="D11" s="50" t="s">
        <v>311</v>
      </c>
      <c r="E11" s="79">
        <v>0.84718603327038733</v>
      </c>
    </row>
    <row r="12" spans="1:6" ht="15" customHeight="1">
      <c r="A12" s="49" t="s">
        <v>341</v>
      </c>
      <c r="B12" s="75">
        <v>0.94134308899345887</v>
      </c>
      <c r="C12" s="26"/>
      <c r="D12" s="49" t="s">
        <v>342</v>
      </c>
      <c r="E12" s="75">
        <v>0.85009055996110083</v>
      </c>
    </row>
    <row r="13" spans="1:6" ht="15" customHeight="1">
      <c r="A13" s="50" t="s">
        <v>308</v>
      </c>
      <c r="B13" s="79">
        <v>0.93951832118891598</v>
      </c>
      <c r="C13" s="26"/>
      <c r="D13" s="50" t="s">
        <v>343</v>
      </c>
      <c r="E13" s="79">
        <v>0.8533708776929636</v>
      </c>
    </row>
    <row r="14" spans="1:6" ht="15" customHeight="1">
      <c r="A14" s="49" t="s">
        <v>344</v>
      </c>
      <c r="B14" s="75">
        <v>0.93705507709445401</v>
      </c>
      <c r="C14" s="26"/>
      <c r="D14" s="49" t="s">
        <v>345</v>
      </c>
      <c r="E14" s="75">
        <v>0.85467863894139884</v>
      </c>
    </row>
    <row r="15" spans="1:6" ht="15" customHeight="1">
      <c r="A15" s="50" t="s">
        <v>314</v>
      </c>
      <c r="B15" s="79">
        <v>0.93694212678079491</v>
      </c>
      <c r="C15" s="26"/>
      <c r="D15" s="50" t="s">
        <v>325</v>
      </c>
      <c r="E15" s="79">
        <v>0.8555758683729433</v>
      </c>
    </row>
    <row r="17" spans="1:1">
      <c r="A17" s="12" t="s">
        <v>216</v>
      </c>
    </row>
    <row r="18" spans="1:1">
      <c r="A18" s="12" t="s">
        <v>346</v>
      </c>
    </row>
    <row r="19" spans="1:1">
      <c r="A19" s="12"/>
    </row>
    <row r="20" spans="1:1">
      <c r="A20" s="12"/>
    </row>
  </sheetData>
  <sheetProtection autoFilter="0"/>
  <mergeCells count="2">
    <mergeCell ref="A4:B4"/>
    <mergeCell ref="D4:E4"/>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4.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8">
    <tabColor rgb="FF002060"/>
  </sheetPr>
  <dimension ref="A1:F20"/>
  <sheetViews>
    <sheetView showGridLines="0" zoomScale="80" zoomScaleNormal="80" workbookViewId="0"/>
  </sheetViews>
  <sheetFormatPr defaultRowHeight="15"/>
  <cols>
    <col min="1" max="1" width="21" customWidth="1"/>
    <col min="2" max="2" width="27.140625" customWidth="1"/>
    <col min="3" max="3" width="10.85546875" style="23" customWidth="1"/>
    <col min="4" max="4" width="30.85546875" customWidth="1"/>
    <col min="5" max="5" width="24.5703125" customWidth="1"/>
    <col min="6" max="6" width="9.85546875" customWidth="1"/>
  </cols>
  <sheetData>
    <row r="1" spans="1:6" ht="24" customHeight="1">
      <c r="A1" s="188" t="s">
        <v>347</v>
      </c>
      <c r="B1" s="189"/>
      <c r="D1" s="189"/>
      <c r="E1" s="189"/>
      <c r="F1" s="189"/>
    </row>
    <row r="2" spans="1:6" ht="14.1" customHeight="1">
      <c r="A2" s="48"/>
    </row>
    <row r="3" spans="1:6" ht="14.1" customHeight="1"/>
    <row r="4" spans="1:6" ht="21.6" customHeight="1">
      <c r="A4" s="212" t="s">
        <v>303</v>
      </c>
      <c r="B4" s="220"/>
      <c r="C4" s="24"/>
      <c r="D4" s="212" t="s">
        <v>304</v>
      </c>
      <c r="E4" s="220"/>
    </row>
    <row r="5" spans="1:6" ht="25.5">
      <c r="A5" s="62" t="s">
        <v>305</v>
      </c>
      <c r="B5" s="61" t="s">
        <v>348</v>
      </c>
      <c r="C5" s="25"/>
      <c r="D5" s="62" t="s">
        <v>305</v>
      </c>
      <c r="E5" s="61" t="s">
        <v>348</v>
      </c>
    </row>
    <row r="6" spans="1:6">
      <c r="A6" s="49" t="s">
        <v>349</v>
      </c>
      <c r="B6" s="117">
        <v>0.97058162382779889</v>
      </c>
      <c r="C6" s="26"/>
      <c r="D6" s="49" t="s">
        <v>350</v>
      </c>
      <c r="E6" s="117">
        <v>0.59355822826986904</v>
      </c>
    </row>
    <row r="7" spans="1:6">
      <c r="A7" s="50" t="s">
        <v>336</v>
      </c>
      <c r="B7" s="118">
        <v>0.9694037875421303</v>
      </c>
      <c r="C7" s="26"/>
      <c r="D7" s="50" t="s">
        <v>333</v>
      </c>
      <c r="E7" s="118">
        <v>0.81411921567103473</v>
      </c>
    </row>
    <row r="8" spans="1:6">
      <c r="A8" s="49" t="s">
        <v>340</v>
      </c>
      <c r="B8" s="117">
        <v>0.9688197014665908</v>
      </c>
      <c r="C8" s="26"/>
      <c r="D8" s="49" t="s">
        <v>339</v>
      </c>
      <c r="E8" s="117">
        <v>0.85819257927693204</v>
      </c>
    </row>
    <row r="9" spans="1:6">
      <c r="A9" s="50" t="s">
        <v>351</v>
      </c>
      <c r="B9" s="118">
        <v>0.96755546029853157</v>
      </c>
      <c r="C9" s="26"/>
      <c r="D9" s="50" t="s">
        <v>342</v>
      </c>
      <c r="E9" s="118">
        <v>0.86835120978714875</v>
      </c>
    </row>
    <row r="10" spans="1:6">
      <c r="A10" s="49" t="s">
        <v>352</v>
      </c>
      <c r="B10" s="117">
        <v>0.96558439788042028</v>
      </c>
      <c r="C10" s="26"/>
      <c r="D10" s="49" t="s">
        <v>353</v>
      </c>
      <c r="E10" s="117">
        <v>0.87338948061167632</v>
      </c>
    </row>
    <row r="11" spans="1:6">
      <c r="A11" s="50" t="s">
        <v>354</v>
      </c>
      <c r="B11" s="118">
        <v>0.9655647614317121</v>
      </c>
      <c r="C11" s="26"/>
      <c r="D11" s="50" t="s">
        <v>355</v>
      </c>
      <c r="E11" s="118">
        <v>0.93484691782746765</v>
      </c>
    </row>
    <row r="12" spans="1:6">
      <c r="A12" s="49" t="s">
        <v>356</v>
      </c>
      <c r="B12" s="117">
        <v>0.96407631401020344</v>
      </c>
      <c r="C12" s="26"/>
      <c r="D12" s="49" t="s">
        <v>357</v>
      </c>
      <c r="E12" s="117">
        <v>0.93564751220969444</v>
      </c>
    </row>
    <row r="13" spans="1:6">
      <c r="A13" s="50" t="s">
        <v>308</v>
      </c>
      <c r="B13" s="118">
        <v>0.96371940355510066</v>
      </c>
      <c r="C13" s="26"/>
      <c r="D13" s="50" t="s">
        <v>358</v>
      </c>
      <c r="E13" s="118">
        <v>0.93965013272033693</v>
      </c>
    </row>
    <row r="14" spans="1:6">
      <c r="A14" s="49" t="s">
        <v>314</v>
      </c>
      <c r="B14" s="117">
        <v>0.96311363057658494</v>
      </c>
      <c r="C14" s="26"/>
      <c r="D14" s="49" t="s">
        <v>359</v>
      </c>
      <c r="E14" s="117">
        <v>0.94034754064584147</v>
      </c>
    </row>
    <row r="15" spans="1:6">
      <c r="A15" s="50" t="s">
        <v>360</v>
      </c>
      <c r="B15" s="118">
        <v>0.96244501145483274</v>
      </c>
      <c r="C15" s="26"/>
      <c r="D15" s="50" t="s">
        <v>361</v>
      </c>
      <c r="E15" s="118">
        <v>0.9407027210147979</v>
      </c>
    </row>
    <row r="17" spans="1:1">
      <c r="A17" s="12" t="s">
        <v>216</v>
      </c>
    </row>
    <row r="18" spans="1:1">
      <c r="A18" s="12" t="s">
        <v>362</v>
      </c>
    </row>
    <row r="19" spans="1:1">
      <c r="A19" s="12"/>
    </row>
    <row r="20" spans="1:1">
      <c r="A20" s="12"/>
    </row>
  </sheetData>
  <sheetProtection autoFilter="0"/>
  <mergeCells count="2">
    <mergeCell ref="A4:B4"/>
    <mergeCell ref="D4:E4"/>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5.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2">
    <tabColor rgb="FF002060"/>
  </sheetPr>
  <dimension ref="A1:F18"/>
  <sheetViews>
    <sheetView showGridLines="0" zoomScale="80" zoomScaleNormal="80" workbookViewId="0">
      <selection activeCell="A18" sqref="A18:E18"/>
    </sheetView>
  </sheetViews>
  <sheetFormatPr defaultRowHeight="15"/>
  <cols>
    <col min="1" max="2" width="27.85546875" customWidth="1"/>
    <col min="3" max="3" width="4" style="23" customWidth="1"/>
    <col min="4" max="5" width="27.85546875" customWidth="1"/>
  </cols>
  <sheetData>
    <row r="1" spans="1:6" ht="24" customHeight="1">
      <c r="A1" s="188" t="s">
        <v>363</v>
      </c>
      <c r="B1" s="189"/>
      <c r="D1" s="189"/>
      <c r="E1" s="189"/>
      <c r="F1" s="189"/>
    </row>
    <row r="2" spans="1:6" ht="14.1" customHeight="1">
      <c r="A2" s="48"/>
    </row>
    <row r="3" spans="1:6" ht="14.1" customHeight="1"/>
    <row r="4" spans="1:6" ht="22.35" customHeight="1">
      <c r="A4" s="212" t="s">
        <v>303</v>
      </c>
      <c r="B4" s="220"/>
      <c r="C4" s="24"/>
      <c r="D4" s="212" t="s">
        <v>304</v>
      </c>
      <c r="E4" s="220"/>
    </row>
    <row r="5" spans="1:6" ht="38.25" customHeight="1">
      <c r="A5" s="199" t="s">
        <v>305</v>
      </c>
      <c r="B5" s="199" t="s">
        <v>364</v>
      </c>
      <c r="C5" s="24"/>
      <c r="D5" s="199" t="s">
        <v>305</v>
      </c>
      <c r="E5" s="199" t="s">
        <v>365</v>
      </c>
    </row>
    <row r="6" spans="1:6">
      <c r="A6" s="49" t="s">
        <v>344</v>
      </c>
      <c r="B6" s="75">
        <v>0.86994330026888511</v>
      </c>
      <c r="C6" s="28"/>
      <c r="D6" s="49" t="s">
        <v>366</v>
      </c>
      <c r="E6" s="75">
        <v>0.47098616919089903</v>
      </c>
    </row>
    <row r="7" spans="1:6">
      <c r="A7" s="50" t="s">
        <v>345</v>
      </c>
      <c r="B7" s="79">
        <v>0.8573014680502542</v>
      </c>
      <c r="C7" s="28"/>
      <c r="D7" s="50" t="s">
        <v>367</v>
      </c>
      <c r="E7" s="79">
        <v>0.48719301166548162</v>
      </c>
    </row>
    <row r="8" spans="1:6">
      <c r="A8" s="49" t="s">
        <v>332</v>
      </c>
      <c r="B8" s="75">
        <v>0.83663741658256452</v>
      </c>
      <c r="C8" s="28"/>
      <c r="D8" s="49" t="s">
        <v>359</v>
      </c>
      <c r="E8" s="75">
        <v>0.49572781534048421</v>
      </c>
    </row>
    <row r="9" spans="1:6">
      <c r="A9" s="50" t="s">
        <v>368</v>
      </c>
      <c r="B9" s="79">
        <v>0.83229372972212756</v>
      </c>
      <c r="C9" s="28"/>
      <c r="D9" s="50" t="s">
        <v>369</v>
      </c>
      <c r="E9" s="79">
        <v>0.49797487277230273</v>
      </c>
    </row>
    <row r="10" spans="1:6">
      <c r="A10" s="49" t="s">
        <v>370</v>
      </c>
      <c r="B10" s="75">
        <v>0.83138391223809638</v>
      </c>
      <c r="C10" s="28"/>
      <c r="D10" s="49" t="s">
        <v>371</v>
      </c>
      <c r="E10" s="75">
        <v>0.49931809586301362</v>
      </c>
    </row>
    <row r="11" spans="1:6">
      <c r="A11" s="50" t="s">
        <v>326</v>
      </c>
      <c r="B11" s="79">
        <v>0.82874923279009249</v>
      </c>
      <c r="C11" s="28"/>
      <c r="D11" s="50" t="s">
        <v>357</v>
      </c>
      <c r="E11" s="79">
        <v>0.52572575122433862</v>
      </c>
    </row>
    <row r="12" spans="1:6" ht="24">
      <c r="A12" s="49" t="s">
        <v>372</v>
      </c>
      <c r="B12" s="75">
        <v>0.82479735635228579</v>
      </c>
      <c r="C12" s="28"/>
      <c r="D12" s="49" t="s">
        <v>373</v>
      </c>
      <c r="E12" s="75">
        <v>0.54480389844655697</v>
      </c>
    </row>
    <row r="13" spans="1:6">
      <c r="A13" s="50" t="s">
        <v>358</v>
      </c>
      <c r="B13" s="79">
        <v>0.8179767905785934</v>
      </c>
      <c r="C13" s="28"/>
      <c r="D13" s="50" t="s">
        <v>355</v>
      </c>
      <c r="E13" s="79">
        <v>0.54662315304498399</v>
      </c>
    </row>
    <row r="14" spans="1:6">
      <c r="A14" s="49" t="s">
        <v>374</v>
      </c>
      <c r="B14" s="75">
        <v>0.81578340177019637</v>
      </c>
      <c r="C14" s="28"/>
      <c r="D14" s="49" t="s">
        <v>375</v>
      </c>
      <c r="E14" s="75">
        <v>0.55035063400988626</v>
      </c>
    </row>
    <row r="15" spans="1:6">
      <c r="A15" s="50" t="s">
        <v>376</v>
      </c>
      <c r="B15" s="79">
        <v>0.81211756828268511</v>
      </c>
      <c r="C15" s="28"/>
      <c r="D15" s="50" t="s">
        <v>377</v>
      </c>
      <c r="E15" s="79">
        <v>0.55847402165038185</v>
      </c>
    </row>
    <row r="17" spans="1:5">
      <c r="A17" s="12" t="s">
        <v>216</v>
      </c>
    </row>
    <row r="18" spans="1:5" ht="35.25" customHeight="1">
      <c r="A18" s="221" t="s">
        <v>649</v>
      </c>
      <c r="B18" s="221"/>
      <c r="C18" s="221"/>
      <c r="D18" s="221"/>
      <c r="E18" s="221"/>
    </row>
  </sheetData>
  <mergeCells count="3">
    <mergeCell ref="A4:B4"/>
    <mergeCell ref="D4:E4"/>
    <mergeCell ref="A18:E18"/>
  </mergeCells>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6.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9">
    <tabColor rgb="FF002664"/>
  </sheetPr>
  <dimension ref="A1:M12"/>
  <sheetViews>
    <sheetView showGridLines="0" zoomScale="80" zoomScaleNormal="80" workbookViewId="0">
      <selection activeCell="A11" sqref="A11"/>
    </sheetView>
  </sheetViews>
  <sheetFormatPr defaultRowHeight="15"/>
  <cols>
    <col min="1" max="1" width="29.140625" customWidth="1"/>
    <col min="2" max="3" width="14.85546875" customWidth="1"/>
    <col min="4" max="4" width="19.5703125" customWidth="1"/>
    <col min="5" max="5" width="17.42578125" customWidth="1"/>
    <col min="6" max="6" width="14.85546875" customWidth="1"/>
    <col min="7" max="7" width="11.42578125" customWidth="1"/>
    <col min="8" max="8" width="12.5703125" customWidth="1"/>
    <col min="11" max="11" width="56.5703125" customWidth="1"/>
    <col min="12" max="13" width="9.140625" customWidth="1"/>
  </cols>
  <sheetData>
    <row r="1" spans="1:13" ht="23.25">
      <c r="A1" s="48" t="s">
        <v>650</v>
      </c>
    </row>
    <row r="4" spans="1:13" ht="60">
      <c r="A4" s="129" t="s">
        <v>258</v>
      </c>
      <c r="B4" s="70" t="s">
        <v>378</v>
      </c>
      <c r="C4" s="130" t="s">
        <v>379</v>
      </c>
      <c r="D4" s="70" t="s">
        <v>380</v>
      </c>
      <c r="E4" s="70" t="s">
        <v>381</v>
      </c>
      <c r="F4" s="70" t="s">
        <v>382</v>
      </c>
      <c r="G4" s="70" t="s">
        <v>383</v>
      </c>
      <c r="H4" s="70" t="s">
        <v>236</v>
      </c>
      <c r="I4" s="71" t="s">
        <v>275</v>
      </c>
    </row>
    <row r="5" spans="1:13" ht="15" customHeight="1">
      <c r="A5" s="131" t="s">
        <v>276</v>
      </c>
      <c r="B5" s="84">
        <v>1489</v>
      </c>
      <c r="C5" s="84">
        <v>680</v>
      </c>
      <c r="D5" s="132">
        <f>B5/'Table 5'!B5</f>
        <v>4.0009780765747974E-3</v>
      </c>
      <c r="E5" s="181">
        <v>404</v>
      </c>
      <c r="F5" s="133">
        <v>1239.011096</v>
      </c>
      <c r="G5" s="84">
        <v>8420.4608895538895</v>
      </c>
      <c r="H5" s="74">
        <v>2044.79501202606</v>
      </c>
      <c r="I5" s="179">
        <v>18.021144</v>
      </c>
      <c r="J5" s="127"/>
      <c r="K5" s="134"/>
      <c r="L5" s="135"/>
    </row>
    <row r="6" spans="1:13" ht="15" customHeight="1">
      <c r="A6" s="136" t="s">
        <v>263</v>
      </c>
      <c r="B6" s="86">
        <v>1961</v>
      </c>
      <c r="C6" s="86">
        <v>818</v>
      </c>
      <c r="D6" s="137">
        <f>B6/'Table 5'!B6</f>
        <v>6.3807010636670975E-3</v>
      </c>
      <c r="E6" s="182">
        <v>431</v>
      </c>
      <c r="F6" s="138">
        <v>1432.062696</v>
      </c>
      <c r="G6" s="86">
        <v>9710.5930070101895</v>
      </c>
      <c r="H6" s="80">
        <v>2123.0895451353699</v>
      </c>
      <c r="I6" s="180">
        <v>18.125948000000001</v>
      </c>
      <c r="J6" s="127"/>
      <c r="K6" s="134"/>
      <c r="L6" s="18"/>
    </row>
    <row r="7" spans="1:13" ht="15" customHeight="1">
      <c r="A7" s="139" t="s">
        <v>264</v>
      </c>
      <c r="B7" s="84">
        <v>2377</v>
      </c>
      <c r="C7" s="84">
        <v>873</v>
      </c>
      <c r="D7" s="132">
        <f>B7/'Table 5'!B7</f>
        <v>7.9347858742785417E-3</v>
      </c>
      <c r="E7" s="181">
        <v>635</v>
      </c>
      <c r="F7" s="133">
        <v>1658.329268</v>
      </c>
      <c r="G7" s="84">
        <v>15009.9641615283</v>
      </c>
      <c r="H7" s="74">
        <v>2545.26321466544</v>
      </c>
      <c r="I7" s="179">
        <v>14.372845</v>
      </c>
      <c r="J7" s="127"/>
      <c r="K7" s="134"/>
      <c r="L7" s="135"/>
    </row>
    <row r="8" spans="1:13" ht="15" customHeight="1">
      <c r="A8" s="136" t="s">
        <v>215</v>
      </c>
      <c r="B8" s="86">
        <v>6750</v>
      </c>
      <c r="C8" s="86">
        <v>2720</v>
      </c>
      <c r="D8" s="137">
        <f>B8/'Table 5'!B8</f>
        <v>6.8942835664792786E-3</v>
      </c>
      <c r="E8" s="182">
        <v>1655</v>
      </c>
      <c r="F8" s="138">
        <v>1475.25747</v>
      </c>
      <c r="G8" s="86">
        <v>11535.2781309039</v>
      </c>
      <c r="H8" s="80">
        <v>2275.0531496999001</v>
      </c>
      <c r="I8" s="180">
        <v>16.569336</v>
      </c>
      <c r="J8" s="127"/>
      <c r="K8" s="134"/>
      <c r="L8" s="18"/>
    </row>
    <row r="9" spans="1:13" s="23" customFormat="1">
      <c r="A9" s="140"/>
      <c r="B9" s="141"/>
      <c r="C9" s="28"/>
      <c r="D9" s="141"/>
      <c r="E9" s="142"/>
      <c r="G9"/>
      <c r="H9"/>
      <c r="I9"/>
      <c r="K9" s="143"/>
      <c r="L9" s="18"/>
      <c r="M9"/>
    </row>
    <row r="10" spans="1:13">
      <c r="A10" s="13" t="s">
        <v>216</v>
      </c>
      <c r="K10" s="143"/>
      <c r="L10" s="135"/>
    </row>
    <row r="11" spans="1:13">
      <c r="A11" s="14" t="s">
        <v>384</v>
      </c>
      <c r="K11" s="143"/>
      <c r="L11" s="144"/>
    </row>
    <row r="12" spans="1:13">
      <c r="A12" s="14" t="s">
        <v>385</v>
      </c>
      <c r="K12" s="143"/>
      <c r="L12" s="144"/>
    </row>
  </sheetData>
  <pageMargins left="0.7" right="0.7" top="0.75" bottom="0.75" header="0.3" footer="0.3"/>
  <pageSetup paperSize="9" orientation="portrait" r:id="rId1"/>
</worksheet>
</file>

<file path=xl/worksheets/sheet17.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20">
    <tabColor rgb="FF002664"/>
  </sheetPr>
  <dimension ref="A1:L15"/>
  <sheetViews>
    <sheetView showGridLines="0" zoomScale="90" zoomScaleNormal="90" workbookViewId="0">
      <selection activeCell="G19" sqref="G19"/>
    </sheetView>
  </sheetViews>
  <sheetFormatPr defaultRowHeight="15"/>
  <cols>
    <col min="1" max="1" width="29.140625" customWidth="1"/>
    <col min="2" max="3" width="14.85546875" customWidth="1"/>
    <col min="4" max="4" width="20.42578125" customWidth="1"/>
    <col min="5" max="5" width="17.140625" customWidth="1"/>
    <col min="6" max="6" width="15.5703125" customWidth="1"/>
    <col min="7" max="7" width="13.85546875" customWidth="1"/>
    <col min="8" max="8" width="12.5703125" customWidth="1"/>
    <col min="11" max="11" width="28.85546875" customWidth="1"/>
    <col min="12" max="12" width="6.5703125" customWidth="1"/>
    <col min="13" max="13" width="9.140625" customWidth="1"/>
  </cols>
  <sheetData>
    <row r="1" spans="1:12" ht="23.25">
      <c r="A1" s="48" t="s">
        <v>651</v>
      </c>
    </row>
    <row r="4" spans="1:12" ht="67.7" customHeight="1">
      <c r="A4" s="145" t="s">
        <v>283</v>
      </c>
      <c r="B4" s="70" t="s">
        <v>378</v>
      </c>
      <c r="C4" s="130" t="s">
        <v>379</v>
      </c>
      <c r="D4" s="70" t="s">
        <v>380</v>
      </c>
      <c r="E4" s="70" t="s">
        <v>381</v>
      </c>
      <c r="F4" s="70" t="s">
        <v>386</v>
      </c>
      <c r="G4" s="70" t="s">
        <v>387</v>
      </c>
      <c r="H4" s="70" t="s">
        <v>250</v>
      </c>
      <c r="I4" s="71" t="s">
        <v>275</v>
      </c>
    </row>
    <row r="5" spans="1:12">
      <c r="A5" s="146" t="s">
        <v>294</v>
      </c>
      <c r="B5" s="84">
        <v>352</v>
      </c>
      <c r="C5" s="84">
        <v>74</v>
      </c>
      <c r="D5" s="132">
        <f>B5/'Table 7'!B5</f>
        <v>1.3175773047309259E-3</v>
      </c>
      <c r="E5" s="147">
        <v>25</v>
      </c>
      <c r="F5" s="74">
        <v>1044.8853590000001</v>
      </c>
      <c r="G5" s="84">
        <v>35051.856624873799</v>
      </c>
      <c r="H5" s="74">
        <v>1155.85922983298</v>
      </c>
      <c r="I5" s="183">
        <v>13.88946</v>
      </c>
      <c r="J5" s="127"/>
      <c r="K5" s="134"/>
      <c r="L5" s="20"/>
    </row>
    <row r="6" spans="1:12">
      <c r="A6" s="148" t="s">
        <v>296</v>
      </c>
      <c r="B6" s="149" t="s">
        <v>388</v>
      </c>
      <c r="C6" s="150" t="s">
        <v>388</v>
      </c>
      <c r="D6" s="151">
        <f>1/'Table 5'!B6</f>
        <v>3.2537996245115232E-6</v>
      </c>
      <c r="E6" s="184" t="s">
        <v>388</v>
      </c>
      <c r="F6" s="152">
        <v>778.14374999999995</v>
      </c>
      <c r="G6" s="149">
        <v>45981.122973551901</v>
      </c>
      <c r="H6" s="152">
        <v>1693.1408252936101</v>
      </c>
      <c r="I6" s="186">
        <v>7.3423579999999999</v>
      </c>
      <c r="J6" s="127"/>
      <c r="K6" s="134"/>
      <c r="L6" s="20"/>
    </row>
    <row r="7" spans="1:12">
      <c r="A7" s="153" t="s">
        <v>389</v>
      </c>
      <c r="B7" s="84">
        <v>14</v>
      </c>
      <c r="C7" s="147" t="s">
        <v>388</v>
      </c>
      <c r="D7" s="132">
        <f>B7/'Table 7'!B7</f>
        <v>7.7348066298342545E-3</v>
      </c>
      <c r="E7" s="185" t="s">
        <v>388</v>
      </c>
      <c r="F7" s="74">
        <v>718.78200000000004</v>
      </c>
      <c r="G7" s="84">
        <v>26763.443761688999</v>
      </c>
      <c r="H7" s="74">
        <v>1288.99884104133</v>
      </c>
      <c r="I7" s="183">
        <v>11.16713</v>
      </c>
      <c r="J7" s="127"/>
      <c r="K7" s="134"/>
      <c r="L7" s="135"/>
    </row>
    <row r="8" spans="1:12">
      <c r="A8" s="148" t="s">
        <v>298</v>
      </c>
      <c r="B8" s="149">
        <v>153</v>
      </c>
      <c r="C8" s="150">
        <v>18</v>
      </c>
      <c r="D8" s="151">
        <f>B8/'Table 7'!B8</f>
        <v>7.7795291605227031E-3</v>
      </c>
      <c r="E8" s="184">
        <v>15</v>
      </c>
      <c r="F8" s="152">
        <v>1030.6715380000001</v>
      </c>
      <c r="G8" s="149">
        <v>67419.231184908</v>
      </c>
      <c r="H8" s="152">
        <v>1627.13318079583</v>
      </c>
      <c r="I8" s="186">
        <v>9.9555330000000009</v>
      </c>
      <c r="J8" s="127"/>
      <c r="K8" s="134"/>
      <c r="L8" s="154"/>
    </row>
    <row r="9" spans="1:12">
      <c r="A9" s="153" t="s">
        <v>215</v>
      </c>
      <c r="B9" s="84">
        <v>527</v>
      </c>
      <c r="C9" s="147">
        <v>96</v>
      </c>
      <c r="D9" s="132">
        <f>B9/'Table 7'!B9</f>
        <v>1.7404916971610501E-3</v>
      </c>
      <c r="E9" s="185">
        <v>44</v>
      </c>
      <c r="F9" s="74">
        <v>1027.800628</v>
      </c>
      <c r="G9" s="84">
        <v>44299.865850189803</v>
      </c>
      <c r="H9" s="74">
        <v>1303.3898828496499</v>
      </c>
      <c r="I9" s="183">
        <v>12.568144</v>
      </c>
      <c r="J9" s="127"/>
      <c r="K9" s="143"/>
      <c r="L9" s="18"/>
    </row>
    <row r="10" spans="1:12">
      <c r="K10" s="143"/>
      <c r="L10" s="21"/>
    </row>
    <row r="11" spans="1:12">
      <c r="A11" s="13" t="s">
        <v>216</v>
      </c>
    </row>
    <row r="12" spans="1:12">
      <c r="A12" s="14" t="s">
        <v>245</v>
      </c>
    </row>
    <row r="13" spans="1:12">
      <c r="A13" s="14" t="s">
        <v>390</v>
      </c>
    </row>
    <row r="15" spans="1:12">
      <c r="H15" s="18"/>
    </row>
  </sheetData>
  <pageMargins left="0.7" right="0.7" top="0.75" bottom="0.75" header="0.3" footer="0.3"/>
  <pageSetup paperSize="9" orientation="portrait" r:id="rId1"/>
</worksheet>
</file>

<file path=xl/worksheets/sheet18.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21">
    <tabColor rgb="FF002060"/>
  </sheetPr>
  <dimension ref="A1:M34"/>
  <sheetViews>
    <sheetView showGridLines="0" zoomScale="80" zoomScaleNormal="80" workbookViewId="0">
      <selection activeCell="N10" sqref="N10"/>
    </sheetView>
  </sheetViews>
  <sheetFormatPr defaultRowHeight="15"/>
  <cols>
    <col min="1" max="1" width="38.5703125" customWidth="1"/>
    <col min="2" max="5" width="18.42578125" customWidth="1"/>
    <col min="6" max="6" width="13.140625" customWidth="1"/>
    <col min="7" max="8" width="18.42578125" customWidth="1"/>
    <col min="9" max="9" width="16.5703125" customWidth="1"/>
    <col min="10" max="10" width="18.42578125" customWidth="1"/>
    <col min="11" max="11" width="17.85546875" customWidth="1"/>
  </cols>
  <sheetData>
    <row r="1" spans="1:13" ht="23.25">
      <c r="A1" s="48" t="s">
        <v>391</v>
      </c>
      <c r="I1" s="173"/>
      <c r="J1" s="173"/>
      <c r="K1" s="176"/>
    </row>
    <row r="2" spans="1:13">
      <c r="I2" s="173"/>
      <c r="J2" s="173"/>
      <c r="K2" s="176"/>
    </row>
    <row r="3" spans="1:13" ht="37.5">
      <c r="A3" s="47" t="s">
        <v>392</v>
      </c>
      <c r="B3" s="47" t="s">
        <v>393</v>
      </c>
      <c r="C3" s="47" t="s">
        <v>394</v>
      </c>
      <c r="D3" s="47" t="s">
        <v>395</v>
      </c>
      <c r="E3" s="47" t="s">
        <v>238</v>
      </c>
      <c r="F3" s="47" t="s">
        <v>396</v>
      </c>
      <c r="G3" s="47" t="s">
        <v>240</v>
      </c>
      <c r="H3" s="128" t="s">
        <v>397</v>
      </c>
      <c r="I3" s="175" t="s">
        <v>398</v>
      </c>
      <c r="J3" s="174" t="s">
        <v>399</v>
      </c>
      <c r="K3" s="177" t="s">
        <v>400</v>
      </c>
    </row>
    <row r="4" spans="1:13" s="36" customFormat="1">
      <c r="A4" s="146" t="s">
        <v>401</v>
      </c>
      <c r="B4" s="167">
        <v>427107</v>
      </c>
      <c r="C4" s="168">
        <v>1523.96805959618</v>
      </c>
      <c r="D4" s="166">
        <v>4441.0194862993203</v>
      </c>
      <c r="E4" s="169">
        <f>100*0.3448</f>
        <v>34.479999999999997</v>
      </c>
      <c r="F4" s="168">
        <v>308.86312322309197</v>
      </c>
      <c r="G4" s="170">
        <v>0.20494299999999999</v>
      </c>
      <c r="H4" s="170">
        <f>B4/'Table 3'!B9</f>
        <v>0.44156151623391726</v>
      </c>
      <c r="I4" s="170">
        <f>54.58/(54.58+316.53)</f>
        <v>0.1470722966236426</v>
      </c>
      <c r="J4" s="166" t="s">
        <v>402</v>
      </c>
      <c r="K4" s="169" t="s">
        <v>402</v>
      </c>
      <c r="L4"/>
      <c r="M4"/>
    </row>
    <row r="5" spans="1:13">
      <c r="A5" s="164" t="s">
        <v>403</v>
      </c>
      <c r="B5" s="156">
        <v>360153</v>
      </c>
      <c r="C5" s="152">
        <v>1845.2559177299399</v>
      </c>
      <c r="D5" s="149">
        <v>6470.9958707370597</v>
      </c>
      <c r="E5" s="160">
        <f>100*0.2865</f>
        <v>28.65</v>
      </c>
      <c r="F5" s="152">
        <v>308.03596624414399</v>
      </c>
      <c r="G5" s="162">
        <v>0.169266</v>
      </c>
      <c r="H5" s="162">
        <f>B5/'Table 3'!B9</f>
        <v>0.37234160235302632</v>
      </c>
      <c r="I5" s="162">
        <f>67.26/(67.26+377.29)</f>
        <v>0.15129906647171298</v>
      </c>
      <c r="J5" s="171" t="s">
        <v>402</v>
      </c>
      <c r="K5" s="172" t="s">
        <v>402</v>
      </c>
    </row>
    <row r="6" spans="1:13">
      <c r="A6" s="146" t="s">
        <v>404</v>
      </c>
      <c r="B6" s="167">
        <v>44693</v>
      </c>
      <c r="C6" s="168">
        <v>1666.7444681842901</v>
      </c>
      <c r="D6" s="166">
        <v>4979.6258647825898</v>
      </c>
      <c r="E6" s="169">
        <f>100*0.3365</f>
        <v>33.650000000000006</v>
      </c>
      <c r="F6" s="168">
        <v>300.89728917853103</v>
      </c>
      <c r="G6" s="170">
        <v>0.18412999999999999</v>
      </c>
      <c r="H6" s="170">
        <f>B6/'Table 3'!B9</f>
        <v>4.6205538296123609E-2</v>
      </c>
      <c r="I6" s="170">
        <f>63.61/(63.61+356.18)</f>
        <v>0.1515281450248934</v>
      </c>
      <c r="J6" s="166" t="s">
        <v>402</v>
      </c>
      <c r="K6" s="169" t="s">
        <v>402</v>
      </c>
    </row>
    <row r="7" spans="1:13">
      <c r="A7" s="164" t="s">
        <v>405</v>
      </c>
      <c r="B7" s="156">
        <v>27809</v>
      </c>
      <c r="C7" s="152">
        <v>2064.3865883233002</v>
      </c>
      <c r="D7" s="149">
        <v>7507.7232710322996</v>
      </c>
      <c r="E7" s="160">
        <f>100*0.275</f>
        <v>27.500000000000004</v>
      </c>
      <c r="F7" s="152">
        <v>299.92537545925302</v>
      </c>
      <c r="G7" s="162">
        <v>0.14848700000000001</v>
      </c>
      <c r="H7" s="162">
        <f>B7/'Table 3'!B9</f>
        <v>2.8750135691873478E-2</v>
      </c>
      <c r="I7" s="162">
        <f>84.22/(84.22+434.42)</f>
        <v>0.16238624093783743</v>
      </c>
      <c r="J7" s="171" t="s">
        <v>402</v>
      </c>
      <c r="K7" s="172" t="s">
        <v>402</v>
      </c>
    </row>
    <row r="8" spans="1:13">
      <c r="A8" s="146" t="s">
        <v>406</v>
      </c>
      <c r="B8" s="167">
        <f>SUM(B9:B12)</f>
        <v>113861</v>
      </c>
      <c r="C8" s="168">
        <v>1646.22887465896</v>
      </c>
      <c r="D8" s="166">
        <v>4441.2355782236</v>
      </c>
      <c r="E8" s="169">
        <f>100*0.3756</f>
        <v>37.56</v>
      </c>
      <c r="F8" s="168">
        <v>307.75735882458099</v>
      </c>
      <c r="G8" s="170">
        <v>0.192358</v>
      </c>
      <c r="H8" s="170">
        <f>B8/'Table 3'!B9</f>
        <v>0.11771438023706017</v>
      </c>
      <c r="I8" s="170">
        <f>64.44/(64.44+319.16)</f>
        <v>0.16798748696558913</v>
      </c>
      <c r="J8" s="166">
        <v>2141.22460638854</v>
      </c>
      <c r="K8" s="169">
        <f>100*0.1164</f>
        <v>11.64</v>
      </c>
    </row>
    <row r="9" spans="1:13">
      <c r="A9" s="164" t="s">
        <v>407</v>
      </c>
      <c r="B9" s="156">
        <v>35967</v>
      </c>
      <c r="C9" s="152">
        <v>1600.76689986006</v>
      </c>
      <c r="D9" s="149">
        <v>3822.37370079842</v>
      </c>
      <c r="E9" s="160">
        <f>100*0.424</f>
        <v>42.4</v>
      </c>
      <c r="F9" s="152">
        <v>311.483334621501</v>
      </c>
      <c r="G9" s="162">
        <v>0.19944999999999999</v>
      </c>
      <c r="H9" s="162">
        <f>B9/'Table 3'!B9</f>
        <v>3.7184225625862613E-2</v>
      </c>
      <c r="I9" s="162">
        <f>61.84/(61.84+306.21)</f>
        <v>0.16802064936829239</v>
      </c>
      <c r="J9" s="171">
        <v>2028.45026838422</v>
      </c>
      <c r="K9" s="172">
        <f>100*0.115</f>
        <v>11.5</v>
      </c>
    </row>
    <row r="10" spans="1:13">
      <c r="A10" s="164" t="s">
        <v>408</v>
      </c>
      <c r="B10" s="156">
        <v>44941</v>
      </c>
      <c r="C10" s="152">
        <v>1672.1850011158199</v>
      </c>
      <c r="D10" s="149">
        <v>4720.2759830437099</v>
      </c>
      <c r="E10" s="160">
        <f>100*0.3593</f>
        <v>35.93</v>
      </c>
      <c r="F10" s="152">
        <v>307.453272496534</v>
      </c>
      <c r="G10" s="162">
        <v>0.18834000000000001</v>
      </c>
      <c r="H10" s="162">
        <f>B10/'Table 3'!B9</f>
        <v>4.646193132181977E-2</v>
      </c>
      <c r="I10" s="162">
        <f>63.54/(63.54+324.38)</f>
        <v>0.1637966591049701</v>
      </c>
      <c r="J10" s="171">
        <v>2170.44079472475</v>
      </c>
      <c r="K10" s="172">
        <f>100*0.1163</f>
        <v>11.63</v>
      </c>
    </row>
    <row r="11" spans="1:13">
      <c r="A11" s="164" t="s">
        <v>409</v>
      </c>
      <c r="B11" s="156">
        <v>15532</v>
      </c>
      <c r="C11" s="152">
        <v>1577.99945000149</v>
      </c>
      <c r="D11" s="149">
        <v>4062.9937607263801</v>
      </c>
      <c r="E11" s="160">
        <f>100*0.3944</f>
        <v>39.44</v>
      </c>
      <c r="F11" s="152">
        <v>304.07742652911003</v>
      </c>
      <c r="G11" s="162">
        <v>0.19984499999999999</v>
      </c>
      <c r="H11" s="162">
        <f>B11/'Table 3'!B9</f>
        <v>1.6057647077067815E-2</v>
      </c>
      <c r="I11" s="162">
        <f>65.42/(65.42+307.66)</f>
        <v>0.17535113112469175</v>
      </c>
      <c r="J11" s="171">
        <v>2050.21822394833</v>
      </c>
      <c r="K11" s="172">
        <f>100*0.1191</f>
        <v>11.91</v>
      </c>
    </row>
    <row r="12" spans="1:13" ht="25.5">
      <c r="A12" s="165" t="s">
        <v>410</v>
      </c>
      <c r="B12" s="157">
        <v>17421</v>
      </c>
      <c r="C12" s="158">
        <v>1720.7244822996799</v>
      </c>
      <c r="D12" s="159">
        <v>5170.9141428268504</v>
      </c>
      <c r="E12" s="161">
        <f>100*0.3377</f>
        <v>33.770000000000003</v>
      </c>
      <c r="F12" s="158">
        <v>301.15509091423002</v>
      </c>
      <c r="G12" s="163">
        <v>0.18165000000000001</v>
      </c>
      <c r="H12" s="163">
        <f>B12/'Table 3'!B9</f>
        <v>1.8010576212309965E-2</v>
      </c>
      <c r="I12" s="162">
        <f>69.44/(69.44+337.53)</f>
        <v>0.1706268275302848</v>
      </c>
      <c r="J12" s="171">
        <v>2377.52065529319</v>
      </c>
      <c r="K12" s="172">
        <f>100*0.1178</f>
        <v>11.78</v>
      </c>
    </row>
    <row r="13" spans="1:13">
      <c r="A13" s="17"/>
      <c r="B13" s="17"/>
      <c r="C13" s="17"/>
      <c r="D13" s="17"/>
      <c r="E13" s="17"/>
      <c r="F13" s="17"/>
      <c r="G13" s="17"/>
    </row>
    <row r="15" spans="1:13" ht="23.25">
      <c r="A15" s="48" t="s">
        <v>411</v>
      </c>
      <c r="I15" s="173"/>
      <c r="J15" s="176"/>
      <c r="K15" s="176"/>
    </row>
    <row r="16" spans="1:13">
      <c r="I16" s="173"/>
      <c r="J16" s="176"/>
      <c r="K16" s="176"/>
    </row>
    <row r="17" spans="1:11" ht="36">
      <c r="A17" s="47" t="s">
        <v>392</v>
      </c>
      <c r="B17" s="47" t="s">
        <v>393</v>
      </c>
      <c r="C17" s="47" t="s">
        <v>412</v>
      </c>
      <c r="D17" s="47" t="s">
        <v>413</v>
      </c>
      <c r="E17" s="47" t="s">
        <v>414</v>
      </c>
      <c r="F17" s="47" t="s">
        <v>415</v>
      </c>
      <c r="G17" s="47" t="s">
        <v>240</v>
      </c>
      <c r="H17" s="128" t="s">
        <v>416</v>
      </c>
      <c r="I17" s="175" t="s">
        <v>417</v>
      </c>
      <c r="J17" s="177" t="s">
        <v>418</v>
      </c>
      <c r="K17" s="177" t="s">
        <v>419</v>
      </c>
    </row>
    <row r="18" spans="1:11">
      <c r="A18" s="146" t="s">
        <v>401</v>
      </c>
      <c r="B18" s="167">
        <v>427107</v>
      </c>
      <c r="C18" s="168">
        <v>1321.6522533363</v>
      </c>
      <c r="D18" s="166">
        <v>3664.0850877767002</v>
      </c>
      <c r="E18" s="169">
        <f>0.3661*100</f>
        <v>36.61</v>
      </c>
      <c r="F18" s="168">
        <v>277.22670623145399</v>
      </c>
      <c r="G18" s="170">
        <v>0.23333221915993399</v>
      </c>
      <c r="H18" s="170">
        <f>B18/'Table 3'!B9</f>
        <v>0.44156151623391726</v>
      </c>
      <c r="I18" s="170">
        <v>0.12046734112342108</v>
      </c>
      <c r="J18" s="166" t="s">
        <v>402</v>
      </c>
      <c r="K18" s="169" t="s">
        <v>402</v>
      </c>
    </row>
    <row r="19" spans="1:11">
      <c r="A19" s="164" t="s">
        <v>403</v>
      </c>
      <c r="B19" s="156">
        <v>360153</v>
      </c>
      <c r="C19" s="152">
        <v>1627.44431674732</v>
      </c>
      <c r="D19" s="149">
        <v>5556.1208976833896</v>
      </c>
      <c r="E19" s="160">
        <f>0.2974*100</f>
        <v>29.74</v>
      </c>
      <c r="F19" s="152">
        <v>301.95105263157802</v>
      </c>
      <c r="G19" s="162">
        <v>0.18946137666266799</v>
      </c>
      <c r="H19" s="162">
        <f>B19/'Table 3'!B9</f>
        <v>0.37234160235302632</v>
      </c>
      <c r="I19" s="162">
        <v>0.12752006057610399</v>
      </c>
      <c r="J19" s="171" t="s">
        <v>402</v>
      </c>
      <c r="K19" s="172" t="s">
        <v>402</v>
      </c>
    </row>
    <row r="20" spans="1:11">
      <c r="A20" s="146" t="s">
        <v>404</v>
      </c>
      <c r="B20" s="167">
        <v>44693</v>
      </c>
      <c r="C20" s="168">
        <v>1398.6689261825099</v>
      </c>
      <c r="D20" s="166">
        <v>3968.8750627254899</v>
      </c>
      <c r="E20" s="169">
        <f>0.3601*100</f>
        <v>36.01</v>
      </c>
      <c r="F20" s="168">
        <v>275.16944444444403</v>
      </c>
      <c r="G20" s="170">
        <v>0.229360124128279</v>
      </c>
      <c r="H20" s="170">
        <f>B20/'Table 3'!B9</f>
        <v>4.6205538296123609E-2</v>
      </c>
      <c r="I20" s="170">
        <v>0.12786858180617466</v>
      </c>
      <c r="J20" s="166" t="s">
        <v>402</v>
      </c>
      <c r="K20" s="169" t="s">
        <v>402</v>
      </c>
    </row>
    <row r="21" spans="1:11">
      <c r="A21" s="164" t="s">
        <v>405</v>
      </c>
      <c r="B21" s="156">
        <v>27809</v>
      </c>
      <c r="C21" s="152">
        <v>1822.41491758241</v>
      </c>
      <c r="D21" s="149">
        <v>6478.05205197132</v>
      </c>
      <c r="E21" s="160">
        <f>0.2855*100</f>
        <v>28.549999999999997</v>
      </c>
      <c r="F21" s="152">
        <v>262.86100278551498</v>
      </c>
      <c r="G21" s="162">
        <v>0.16923258188673301</v>
      </c>
      <c r="H21" s="162">
        <f>B21/'Table 3'!B9</f>
        <v>2.8750135691873478E-2</v>
      </c>
      <c r="I21" s="162">
        <v>0.13813374012451962</v>
      </c>
      <c r="J21" s="171" t="s">
        <v>402</v>
      </c>
      <c r="K21" s="172" t="s">
        <v>402</v>
      </c>
    </row>
    <row r="22" spans="1:11">
      <c r="A22" s="146" t="s">
        <v>406</v>
      </c>
      <c r="B22" s="167">
        <f>SUM(B23:B26)</f>
        <v>113861</v>
      </c>
      <c r="C22" s="168">
        <v>1418.09755926769</v>
      </c>
      <c r="D22" s="166">
        <v>3426.5327867247702</v>
      </c>
      <c r="E22" s="169">
        <f>100*0.4393</f>
        <v>43.93</v>
      </c>
      <c r="F22" s="168">
        <v>304.06693989070999</v>
      </c>
      <c r="G22" s="170">
        <v>0.22291739207122499</v>
      </c>
      <c r="H22" s="170">
        <f>B22/'Table 3'!B9</f>
        <v>0.11771438023706017</v>
      </c>
      <c r="I22" s="170">
        <v>0.14750062328596358</v>
      </c>
      <c r="J22" s="166">
        <v>1661.37882745653</v>
      </c>
      <c r="K22" s="169">
        <f>100*0.1069</f>
        <v>10.69</v>
      </c>
    </row>
    <row r="23" spans="1:11">
      <c r="A23" s="164" t="s">
        <v>407</v>
      </c>
      <c r="B23" s="156">
        <v>35967</v>
      </c>
      <c r="C23" s="152">
        <v>1367.0231125820201</v>
      </c>
      <c r="D23" s="149">
        <v>2864.0874921302602</v>
      </c>
      <c r="E23" s="160">
        <f>0.51*100</f>
        <v>51</v>
      </c>
      <c r="F23" s="152">
        <v>300.86321721311401</v>
      </c>
      <c r="G23" s="162">
        <v>0.233938818238213</v>
      </c>
      <c r="H23" s="162">
        <f>B23/'Table 3'!B9</f>
        <v>3.7184225625862613E-2</v>
      </c>
      <c r="I23" s="162">
        <v>0.14574245751400192</v>
      </c>
      <c r="J23" s="171">
        <v>1566.9621390399</v>
      </c>
      <c r="K23" s="172">
        <f>0.1063*100</f>
        <v>10.63</v>
      </c>
    </row>
    <row r="24" spans="1:11">
      <c r="A24" s="164" t="s">
        <v>408</v>
      </c>
      <c r="B24" s="156">
        <v>44941</v>
      </c>
      <c r="C24" s="152">
        <v>1451.0023025262401</v>
      </c>
      <c r="D24" s="149">
        <v>3708.5525490902501</v>
      </c>
      <c r="E24" s="160">
        <f>0.4133*100</f>
        <v>41.33</v>
      </c>
      <c r="F24" s="152">
        <v>302.36161202185701</v>
      </c>
      <c r="G24" s="162">
        <v>0.216062711562444</v>
      </c>
      <c r="H24" s="162">
        <f>B24/'Table 3'!B9</f>
        <v>4.646193132181977E-2</v>
      </c>
      <c r="I24" s="162">
        <v>0.14422930324744626</v>
      </c>
      <c r="J24" s="171">
        <v>1725.3192151631299</v>
      </c>
      <c r="K24" s="172">
        <f>100*0.1061</f>
        <v>10.61</v>
      </c>
    </row>
    <row r="25" spans="1:11">
      <c r="A25" s="164" t="s">
        <v>409</v>
      </c>
      <c r="B25" s="156">
        <v>15532</v>
      </c>
      <c r="C25" s="152">
        <v>1341.24521946708</v>
      </c>
      <c r="D25" s="149">
        <v>3021.4245960356802</v>
      </c>
      <c r="E25" s="160">
        <f>100*0.4689</f>
        <v>46.89</v>
      </c>
      <c r="F25" s="152">
        <v>296.994736842105</v>
      </c>
      <c r="G25" s="162">
        <v>0.237055664380699</v>
      </c>
      <c r="H25" s="162">
        <f>B25/'Table 3'!B9</f>
        <v>1.6057647077067815E-2</v>
      </c>
      <c r="I25" s="162">
        <v>0.15280366850914853</v>
      </c>
      <c r="J25" s="171">
        <v>1490.5890277777701</v>
      </c>
      <c r="K25" s="172">
        <f>100*0.1102</f>
        <v>11.020000000000001</v>
      </c>
    </row>
    <row r="26" spans="1:11" ht="18" customHeight="1">
      <c r="A26" s="165" t="s">
        <v>410</v>
      </c>
      <c r="B26" s="157">
        <v>17421</v>
      </c>
      <c r="C26" s="158">
        <v>1491.2287720367799</v>
      </c>
      <c r="D26" s="159">
        <v>4168.1275728209403</v>
      </c>
      <c r="E26" s="161">
        <f>100*0.3734</f>
        <v>37.340000000000003</v>
      </c>
      <c r="F26" s="158">
        <v>296.326996699669</v>
      </c>
      <c r="G26" s="163">
        <v>0.21180279313254399</v>
      </c>
      <c r="H26" s="163">
        <f>B26/'Table 3'!B9</f>
        <v>1.8010576212309965E-2</v>
      </c>
      <c r="I26" s="162">
        <v>0.15159174251610735</v>
      </c>
      <c r="J26" s="171">
        <v>1884.1569626006301</v>
      </c>
      <c r="K26" s="172">
        <f>0.1092*100</f>
        <v>10.92</v>
      </c>
    </row>
    <row r="29" spans="1:11">
      <c r="A29" s="12" t="s">
        <v>420</v>
      </c>
    </row>
    <row r="30" spans="1:11">
      <c r="A30" s="12" t="s">
        <v>245</v>
      </c>
    </row>
    <row r="31" spans="1:11">
      <c r="A31" s="12" t="s">
        <v>421</v>
      </c>
    </row>
    <row r="32" spans="1:11">
      <c r="A32" s="12" t="s">
        <v>422</v>
      </c>
    </row>
    <row r="33" spans="1:1">
      <c r="A33" s="12" t="s">
        <v>423</v>
      </c>
    </row>
    <row r="34" spans="1:1">
      <c r="A34" s="12" t="s">
        <v>424</v>
      </c>
    </row>
  </sheetData>
  <pageMargins left="0.39370078740157483" right="0.39370078740157483" top="0.39370078740157483" bottom="0.39370078740157483" header="0.19685039370078741" footer="0.19685039370078741"/>
  <pageSetup paperSize="9" orientation="landscape" r:id="rId1"/>
  <headerFooter>
    <oddHeader>&amp;L&amp;"Arial,Regular"&amp;10&amp;K2196F3N&amp;K2196F3SW Energy Rebates 2017-18&amp;R&amp;"Arial,Regular"&amp;10&amp;K2196F3Department of Planning and Environment</oddHeader>
  </headerFooter>
</worksheet>
</file>

<file path=xl/worksheets/sheet19.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tabColor rgb="FF002060"/>
  </sheetPr>
  <dimension ref="A1:BN1514"/>
  <sheetViews>
    <sheetView showGridLines="0" topLeftCell="A13" zoomScale="40" zoomScaleNormal="40" workbookViewId="0">
      <selection sqref="A1:B1"/>
    </sheetView>
  </sheetViews>
  <sheetFormatPr defaultRowHeight="15"/>
  <cols>
    <col min="14" max="14" width="8.85546875" customWidth="1"/>
    <col min="21" max="21" width="8.85546875" customWidth="1"/>
  </cols>
  <sheetData>
    <row r="1" spans="1:27" ht="30">
      <c r="A1" s="192" t="s">
        <v>425</v>
      </c>
      <c r="B1" s="189"/>
      <c r="C1" s="189"/>
      <c r="D1" s="189"/>
      <c r="E1" s="189"/>
      <c r="F1" s="189"/>
      <c r="G1" s="189"/>
      <c r="H1" s="189"/>
      <c r="I1" s="189"/>
      <c r="J1" s="189"/>
      <c r="K1" s="189"/>
      <c r="L1" s="189"/>
      <c r="M1" s="189"/>
      <c r="N1" s="189"/>
      <c r="O1" s="189"/>
      <c r="P1" s="189"/>
      <c r="Q1" s="189"/>
      <c r="R1" s="189"/>
      <c r="S1" s="189"/>
      <c r="T1" s="189"/>
      <c r="U1" s="189"/>
      <c r="V1" s="189"/>
      <c r="W1" s="189"/>
      <c r="X1" s="189"/>
      <c r="Y1" s="189"/>
      <c r="Z1" s="189"/>
      <c r="AA1" s="189"/>
    </row>
    <row r="2" spans="1:27">
      <c r="B2" s="42" t="s">
        <v>426</v>
      </c>
    </row>
    <row r="3" spans="1:27">
      <c r="B3" s="43"/>
    </row>
    <row r="4" spans="1:27">
      <c r="B4" s="42"/>
    </row>
    <row r="6" spans="1:27">
      <c r="B6" s="43"/>
    </row>
    <row r="27" spans="2:27">
      <c r="B27" s="224"/>
      <c r="C27" s="224"/>
      <c r="D27" s="224"/>
      <c r="E27" s="224"/>
      <c r="F27" s="224"/>
      <c r="G27" s="224"/>
      <c r="H27" s="224"/>
      <c r="I27" s="224"/>
      <c r="J27" s="224"/>
      <c r="K27" s="224"/>
      <c r="L27" s="224"/>
      <c r="M27" s="224"/>
      <c r="N27" s="125"/>
      <c r="O27" s="125"/>
      <c r="P27" s="224"/>
      <c r="Q27" s="224"/>
      <c r="R27" s="224"/>
      <c r="S27" s="224"/>
      <c r="T27" s="224"/>
      <c r="U27" s="224"/>
      <c r="V27" s="224"/>
      <c r="W27" s="224"/>
      <c r="X27" s="224"/>
      <c r="Y27" s="224"/>
      <c r="Z27" s="224"/>
      <c r="AA27" s="224"/>
    </row>
    <row r="28" spans="2:27">
      <c r="B28" s="203"/>
      <c r="C28" s="203"/>
      <c r="D28" s="203"/>
      <c r="E28" s="203"/>
      <c r="F28" s="203"/>
      <c r="G28" s="203"/>
      <c r="H28" s="203"/>
      <c r="I28" s="203"/>
      <c r="J28" s="203"/>
      <c r="K28" s="203"/>
      <c r="L28" s="203"/>
      <c r="M28" s="203"/>
      <c r="N28" s="125"/>
      <c r="O28" s="125"/>
      <c r="P28" s="203"/>
      <c r="Q28" s="203"/>
      <c r="R28" s="203"/>
      <c r="S28" s="203"/>
      <c r="T28" s="203"/>
      <c r="U28" s="203"/>
      <c r="V28" s="203"/>
      <c r="W28" s="203"/>
      <c r="X28" s="203"/>
      <c r="Y28" s="203"/>
      <c r="Z28" s="203"/>
      <c r="AA28" s="203"/>
    </row>
    <row r="29" spans="2:27">
      <c r="B29" s="203"/>
      <c r="C29" s="203"/>
      <c r="D29" s="203"/>
      <c r="E29" s="203"/>
      <c r="F29" s="203"/>
      <c r="G29" s="203"/>
      <c r="H29" s="203"/>
      <c r="I29" s="203"/>
      <c r="J29" s="203"/>
      <c r="K29" s="203"/>
      <c r="L29" s="203"/>
      <c r="M29" s="203"/>
      <c r="N29" s="125"/>
      <c r="O29" s="125"/>
      <c r="P29" s="203"/>
      <c r="Q29" s="203"/>
      <c r="R29" s="203"/>
      <c r="S29" s="203"/>
      <c r="T29" s="203"/>
      <c r="U29" s="203"/>
      <c r="V29" s="203"/>
      <c r="W29" s="203"/>
      <c r="X29" s="203"/>
      <c r="Y29" s="203"/>
      <c r="Z29" s="203"/>
      <c r="AA29" s="203"/>
    </row>
    <row r="30" spans="2:27">
      <c r="B30" s="203"/>
      <c r="C30" s="203"/>
      <c r="D30" s="203"/>
      <c r="E30" s="203"/>
      <c r="F30" s="203"/>
      <c r="G30" s="203"/>
      <c r="H30" s="203"/>
      <c r="I30" s="203"/>
      <c r="J30" s="203"/>
      <c r="K30" s="203"/>
      <c r="L30" s="203"/>
      <c r="M30" s="203"/>
      <c r="N30" s="125"/>
      <c r="O30" s="125"/>
      <c r="P30" s="203"/>
      <c r="Q30" s="203"/>
      <c r="R30" s="203"/>
      <c r="S30" s="203"/>
      <c r="T30" s="203"/>
      <c r="U30" s="203"/>
      <c r="V30" s="203"/>
      <c r="W30" s="203"/>
      <c r="X30" s="203"/>
      <c r="Y30" s="203"/>
      <c r="Z30" s="203"/>
      <c r="AA30" s="203"/>
    </row>
    <row r="53" spans="2:64">
      <c r="B53" s="224"/>
      <c r="C53" s="224"/>
      <c r="D53" s="224"/>
      <c r="E53" s="224"/>
      <c r="F53" s="224"/>
      <c r="G53" s="224"/>
      <c r="H53" s="224"/>
      <c r="I53" s="224"/>
      <c r="J53" s="224"/>
      <c r="K53" s="224"/>
      <c r="L53" s="224"/>
      <c r="M53" s="224"/>
      <c r="P53" s="224"/>
      <c r="Q53" s="224"/>
      <c r="R53" s="224"/>
      <c r="S53" s="224"/>
      <c r="T53" s="224"/>
      <c r="U53" s="224"/>
      <c r="V53" s="224"/>
      <c r="W53" s="224"/>
      <c r="X53" s="224"/>
      <c r="Y53" s="224"/>
      <c r="Z53" s="224"/>
      <c r="AA53" s="224"/>
    </row>
    <row r="56" spans="2:64" ht="47.45" customHeight="1">
      <c r="C56" s="222" t="s">
        <v>427</v>
      </c>
      <c r="D56" s="223"/>
      <c r="E56" s="223"/>
      <c r="F56" s="223"/>
      <c r="G56" s="223"/>
      <c r="H56" s="223"/>
      <c r="I56" s="223"/>
      <c r="J56" s="223"/>
      <c r="K56" s="223"/>
      <c r="L56" s="223"/>
      <c r="M56" s="223"/>
      <c r="N56" s="223"/>
      <c r="O56" s="223"/>
      <c r="P56" s="223"/>
      <c r="Q56" s="223"/>
      <c r="R56" s="223"/>
      <c r="S56" s="223"/>
      <c r="T56" s="223"/>
      <c r="U56" s="223"/>
      <c r="V56" s="223"/>
      <c r="W56" s="223"/>
      <c r="X56" s="223"/>
      <c r="Y56" s="223"/>
      <c r="Z56" s="223"/>
      <c r="AA56" s="223"/>
      <c r="AB56" s="223"/>
      <c r="AM56" s="222" t="s">
        <v>428</v>
      </c>
      <c r="AN56" s="222"/>
      <c r="AO56" s="222"/>
      <c r="AP56" s="222"/>
      <c r="AQ56" s="222"/>
      <c r="AR56" s="222"/>
      <c r="AS56" s="222"/>
      <c r="AT56" s="222"/>
      <c r="AU56" s="222"/>
      <c r="AV56" s="222"/>
      <c r="AW56" s="222"/>
      <c r="AX56" s="222"/>
      <c r="AY56" s="222"/>
      <c r="AZ56" s="222"/>
      <c r="BA56" s="222"/>
      <c r="BB56" s="222"/>
      <c r="BC56" s="222"/>
      <c r="BD56" s="222"/>
      <c r="BE56" s="222"/>
      <c r="BF56" s="222"/>
      <c r="BG56" s="222"/>
      <c r="BH56" s="222"/>
      <c r="BI56" s="222"/>
      <c r="BJ56" s="222"/>
      <c r="BK56" s="222"/>
      <c r="BL56" s="222"/>
    </row>
    <row r="80" spans="2:27">
      <c r="B80" s="224"/>
      <c r="C80" s="224"/>
      <c r="D80" s="224"/>
      <c r="E80" s="224"/>
      <c r="F80" s="224"/>
      <c r="G80" s="224"/>
      <c r="H80" s="224"/>
      <c r="I80" s="224"/>
      <c r="J80" s="224"/>
      <c r="K80" s="224"/>
      <c r="L80" s="224"/>
      <c r="M80" s="224"/>
      <c r="N80" s="125"/>
      <c r="O80" s="125"/>
      <c r="P80" s="224"/>
      <c r="Q80" s="224"/>
      <c r="R80" s="224"/>
      <c r="S80" s="224"/>
      <c r="T80" s="224"/>
      <c r="U80" s="224"/>
      <c r="V80" s="224"/>
      <c r="W80" s="224"/>
      <c r="X80" s="224"/>
      <c r="Y80" s="224"/>
      <c r="Z80" s="224"/>
      <c r="AA80" s="224"/>
    </row>
    <row r="107" spans="2:27">
      <c r="B107" s="224"/>
      <c r="C107" s="224"/>
      <c r="D107" s="224"/>
      <c r="E107" s="224"/>
      <c r="F107" s="224"/>
      <c r="G107" s="224"/>
      <c r="H107" s="224"/>
      <c r="I107" s="224"/>
      <c r="J107" s="224"/>
      <c r="K107" s="224"/>
      <c r="L107" s="224"/>
      <c r="M107" s="224"/>
      <c r="N107" s="125"/>
      <c r="O107" s="125"/>
      <c r="P107" s="224"/>
      <c r="Q107" s="224"/>
      <c r="R107" s="224"/>
      <c r="S107" s="224"/>
      <c r="T107" s="224"/>
      <c r="U107" s="224"/>
      <c r="V107" s="224"/>
      <c r="W107" s="224"/>
      <c r="X107" s="224"/>
      <c r="Y107" s="224"/>
      <c r="Z107" s="224"/>
      <c r="AA107" s="224"/>
    </row>
    <row r="115" spans="3:64" ht="54" customHeight="1">
      <c r="C115" s="222" t="s">
        <v>429</v>
      </c>
      <c r="D115" s="223"/>
      <c r="E115" s="223"/>
      <c r="F115" s="223"/>
      <c r="G115" s="223"/>
      <c r="H115" s="223"/>
      <c r="I115" s="223"/>
      <c r="J115" s="223"/>
      <c r="K115" s="223"/>
      <c r="L115" s="223"/>
      <c r="M115" s="223"/>
      <c r="N115" s="223"/>
      <c r="O115" s="223"/>
      <c r="P115" s="223"/>
      <c r="Q115" s="223"/>
      <c r="R115" s="223"/>
      <c r="S115" s="223"/>
      <c r="T115" s="223"/>
      <c r="U115" s="223"/>
      <c r="V115" s="223"/>
      <c r="W115" s="223"/>
      <c r="X115" s="223"/>
      <c r="Y115" s="223"/>
      <c r="Z115" s="223"/>
      <c r="AA115" s="223"/>
      <c r="AB115" s="223"/>
      <c r="AM115" s="222" t="s">
        <v>430</v>
      </c>
      <c r="AN115" s="223"/>
      <c r="AO115" s="223"/>
      <c r="AP115" s="223"/>
      <c r="AQ115" s="223"/>
      <c r="AR115" s="223"/>
      <c r="AS115" s="223"/>
      <c r="AT115" s="223"/>
      <c r="AU115" s="223"/>
      <c r="AV115" s="223"/>
      <c r="AW115" s="223"/>
      <c r="AX115" s="223"/>
      <c r="AY115" s="223"/>
      <c r="AZ115" s="223"/>
      <c r="BA115" s="223"/>
      <c r="BB115" s="223"/>
      <c r="BC115" s="223"/>
      <c r="BD115" s="223"/>
      <c r="BE115" s="223"/>
      <c r="BF115" s="223"/>
      <c r="BG115" s="223"/>
      <c r="BH115" s="223"/>
      <c r="BI115" s="223"/>
      <c r="BJ115" s="223"/>
      <c r="BK115" s="223"/>
      <c r="BL115" s="223"/>
    </row>
    <row r="129" spans="2:27">
      <c r="B129" s="3"/>
      <c r="C129" s="3"/>
      <c r="D129" s="3"/>
      <c r="E129" s="3"/>
      <c r="F129" s="3"/>
      <c r="G129" s="3"/>
      <c r="H129" s="3"/>
      <c r="I129" s="3"/>
      <c r="J129" s="3"/>
      <c r="K129" s="3"/>
      <c r="L129" s="3"/>
      <c r="M129" s="3"/>
      <c r="N129" s="3"/>
    </row>
    <row r="135" spans="2:27">
      <c r="B135" s="224"/>
      <c r="C135" s="224"/>
      <c r="D135" s="224"/>
      <c r="E135" s="224"/>
      <c r="F135" s="224"/>
      <c r="G135" s="224"/>
      <c r="H135" s="224"/>
      <c r="I135" s="224"/>
      <c r="J135" s="224"/>
      <c r="K135" s="224"/>
      <c r="L135" s="224"/>
      <c r="M135" s="224"/>
      <c r="P135" s="224"/>
      <c r="Q135" s="224"/>
      <c r="R135" s="224"/>
      <c r="S135" s="224"/>
      <c r="T135" s="224"/>
      <c r="U135" s="224"/>
      <c r="V135" s="224"/>
      <c r="W135" s="224"/>
      <c r="X135" s="224"/>
      <c r="Y135" s="224"/>
      <c r="Z135" s="224"/>
      <c r="AA135" s="224"/>
    </row>
    <row r="162" spans="43:54">
      <c r="AQ162" s="224"/>
      <c r="AR162" s="224"/>
      <c r="AS162" s="224"/>
      <c r="AT162" s="224"/>
      <c r="AU162" s="224"/>
      <c r="AV162" s="224"/>
      <c r="AW162" s="224"/>
      <c r="AX162" s="224"/>
      <c r="AY162" s="224"/>
      <c r="AZ162" s="224"/>
      <c r="BA162" s="224"/>
      <c r="BB162" s="224"/>
    </row>
    <row r="168" spans="43:54">
      <c r="AQ168" s="224"/>
      <c r="AR168" s="224"/>
      <c r="AS168" s="224"/>
      <c r="AT168" s="224"/>
      <c r="AU168" s="224"/>
      <c r="AV168" s="224"/>
      <c r="AW168" s="224"/>
      <c r="AX168" s="224"/>
      <c r="AY168" s="224"/>
      <c r="AZ168" s="224"/>
      <c r="BA168" s="224"/>
      <c r="BB168" s="224"/>
    </row>
    <row r="177" spans="2:66" ht="24.6" customHeight="1"/>
    <row r="178" spans="2:66" ht="49.35" customHeight="1">
      <c r="C178" s="222" t="s">
        <v>431</v>
      </c>
      <c r="D178" s="222"/>
      <c r="E178" s="222"/>
      <c r="F178" s="222"/>
      <c r="G178" s="222"/>
      <c r="H178" s="222"/>
      <c r="I178" s="222"/>
      <c r="J178" s="222"/>
      <c r="K178" s="222"/>
      <c r="L178" s="222"/>
      <c r="M178" s="222"/>
      <c r="N178" s="222"/>
      <c r="O178" s="222"/>
      <c r="P178" s="222"/>
      <c r="Q178" s="222"/>
      <c r="R178" s="222"/>
      <c r="S178" s="222"/>
      <c r="T178" s="222"/>
      <c r="U178" s="222"/>
      <c r="V178" s="222"/>
      <c r="W178" s="222"/>
      <c r="X178" s="222"/>
      <c r="Y178" s="222"/>
      <c r="Z178" s="222"/>
      <c r="AA178" s="222"/>
      <c r="AB178" s="222"/>
      <c r="AM178" s="222" t="s">
        <v>432</v>
      </c>
      <c r="AN178" s="223"/>
      <c r="AO178" s="223"/>
      <c r="AP178" s="223"/>
      <c r="AQ178" s="223"/>
      <c r="AR178" s="223"/>
      <c r="AS178" s="223"/>
      <c r="AT178" s="223"/>
      <c r="AU178" s="223"/>
      <c r="AV178" s="223"/>
      <c r="AW178" s="223"/>
      <c r="AX178" s="223"/>
      <c r="AY178" s="223"/>
      <c r="AZ178" s="223"/>
      <c r="BA178" s="223"/>
      <c r="BB178" s="223"/>
      <c r="BC178" s="223"/>
      <c r="BD178" s="223"/>
      <c r="BE178" s="223"/>
      <c r="BF178" s="223"/>
      <c r="BG178" s="223"/>
      <c r="BH178" s="223"/>
      <c r="BI178" s="223"/>
      <c r="BJ178" s="223"/>
      <c r="BK178" s="223"/>
      <c r="BL178" s="223"/>
      <c r="BM178" s="187"/>
      <c r="BN178" s="187"/>
    </row>
    <row r="192" spans="2:66">
      <c r="B192" s="224"/>
      <c r="C192" s="224"/>
      <c r="D192" s="224"/>
      <c r="E192" s="224"/>
      <c r="F192" s="224"/>
      <c r="G192" s="224"/>
      <c r="H192" s="224"/>
      <c r="I192" s="224"/>
      <c r="J192" s="224"/>
      <c r="K192" s="224"/>
      <c r="L192" s="224"/>
      <c r="M192" s="224"/>
      <c r="P192" s="224"/>
      <c r="Q192" s="224"/>
      <c r="R192" s="224"/>
      <c r="S192" s="224"/>
      <c r="T192" s="224"/>
      <c r="U192" s="224"/>
      <c r="V192" s="224"/>
      <c r="W192" s="224"/>
      <c r="X192" s="224"/>
      <c r="Y192" s="224"/>
      <c r="Z192" s="224"/>
      <c r="AA192" s="224"/>
    </row>
    <row r="220" spans="2:27">
      <c r="B220" s="224"/>
      <c r="C220" s="224"/>
      <c r="D220" s="224"/>
      <c r="E220" s="224"/>
      <c r="F220" s="224"/>
      <c r="G220" s="224"/>
      <c r="H220" s="224"/>
      <c r="I220" s="224"/>
      <c r="J220" s="224"/>
      <c r="K220" s="224"/>
      <c r="L220" s="224"/>
      <c r="M220" s="224"/>
      <c r="P220" s="224"/>
      <c r="Q220" s="224"/>
      <c r="R220" s="224"/>
      <c r="S220" s="224"/>
      <c r="T220" s="224"/>
      <c r="U220" s="224"/>
      <c r="V220" s="224"/>
      <c r="W220" s="224"/>
      <c r="X220" s="224"/>
      <c r="Y220" s="224"/>
      <c r="Z220" s="224"/>
      <c r="AA220" s="224"/>
    </row>
    <row r="242" spans="2:64" ht="56.45" customHeight="1">
      <c r="C242" s="222" t="s">
        <v>433</v>
      </c>
      <c r="D242" s="222"/>
      <c r="E242" s="222"/>
      <c r="F242" s="222"/>
      <c r="G242" s="222"/>
      <c r="H242" s="222"/>
      <c r="I242" s="222"/>
      <c r="J242" s="222"/>
      <c r="K242" s="222"/>
      <c r="L242" s="222"/>
      <c r="M242" s="222"/>
      <c r="N242" s="222"/>
      <c r="O242" s="222"/>
      <c r="P242" s="222"/>
      <c r="Q242" s="222"/>
      <c r="R242" s="222"/>
      <c r="S242" s="222"/>
      <c r="T242" s="222"/>
      <c r="U242" s="222"/>
      <c r="V242" s="222"/>
      <c r="W242" s="222"/>
      <c r="X242" s="222"/>
      <c r="Y242" s="222"/>
      <c r="Z242" s="222"/>
      <c r="AA242" s="222"/>
      <c r="AB242" s="222"/>
      <c r="AM242" s="222" t="s">
        <v>434</v>
      </c>
      <c r="AN242" s="222"/>
      <c r="AO242" s="222"/>
      <c r="AP242" s="222"/>
      <c r="AQ242" s="222"/>
      <c r="AR242" s="222"/>
      <c r="AS242" s="222"/>
      <c r="AT242" s="222"/>
      <c r="AU242" s="222"/>
      <c r="AV242" s="222"/>
      <c r="AW242" s="222"/>
      <c r="AX242" s="222"/>
      <c r="AY242" s="222"/>
      <c r="AZ242" s="222"/>
      <c r="BA242" s="222"/>
      <c r="BB242" s="222"/>
      <c r="BC242" s="222"/>
      <c r="BD242" s="222"/>
      <c r="BE242" s="222"/>
      <c r="BF242" s="222"/>
      <c r="BG242" s="222"/>
      <c r="BH242" s="222"/>
      <c r="BI242" s="222"/>
      <c r="BJ242" s="222"/>
      <c r="BK242" s="222"/>
      <c r="BL242" s="222"/>
    </row>
    <row r="248" spans="2:64">
      <c r="B248" s="224"/>
      <c r="C248" s="224"/>
      <c r="D248" s="224"/>
      <c r="E248" s="224"/>
      <c r="F248" s="224"/>
      <c r="G248" s="224"/>
      <c r="H248" s="224"/>
      <c r="I248" s="224"/>
      <c r="J248" s="224"/>
      <c r="K248" s="224"/>
      <c r="L248" s="224"/>
      <c r="M248" s="224"/>
      <c r="P248" s="224"/>
      <c r="Q248" s="224"/>
      <c r="R248" s="224"/>
      <c r="S248" s="224"/>
      <c r="T248" s="224"/>
      <c r="U248" s="224"/>
      <c r="V248" s="224"/>
      <c r="W248" s="224"/>
      <c r="X248" s="224"/>
      <c r="Y248" s="224"/>
      <c r="Z248" s="224"/>
      <c r="AA248" s="224"/>
    </row>
    <row r="276" spans="2:27">
      <c r="B276" s="224"/>
      <c r="C276" s="224"/>
      <c r="D276" s="224"/>
      <c r="E276" s="224"/>
      <c r="F276" s="224"/>
      <c r="G276" s="224"/>
      <c r="H276" s="224"/>
      <c r="I276" s="224"/>
      <c r="J276" s="224"/>
      <c r="K276" s="224"/>
      <c r="L276" s="224"/>
      <c r="M276" s="224"/>
      <c r="P276" s="224"/>
      <c r="Q276" s="224"/>
      <c r="R276" s="224"/>
      <c r="S276" s="224"/>
      <c r="T276" s="224"/>
      <c r="U276" s="224"/>
      <c r="V276" s="224"/>
      <c r="W276" s="224"/>
      <c r="X276" s="224"/>
      <c r="Y276" s="224"/>
      <c r="Z276" s="224"/>
      <c r="AA276" s="224"/>
    </row>
    <row r="303" spans="3:64" ht="51" customHeight="1">
      <c r="C303" s="222" t="s">
        <v>435</v>
      </c>
      <c r="D303" s="222"/>
      <c r="E303" s="222"/>
      <c r="F303" s="222"/>
      <c r="G303" s="222"/>
      <c r="H303" s="222"/>
      <c r="I303" s="222"/>
      <c r="J303" s="222"/>
      <c r="K303" s="222"/>
      <c r="L303" s="222"/>
      <c r="M303" s="222"/>
      <c r="N303" s="222"/>
      <c r="O303" s="222"/>
      <c r="P303" s="222"/>
      <c r="Q303" s="222"/>
      <c r="R303" s="222"/>
      <c r="S303" s="222"/>
      <c r="T303" s="222"/>
      <c r="U303" s="222"/>
      <c r="V303" s="222"/>
      <c r="W303" s="222"/>
      <c r="X303" s="222"/>
      <c r="Y303" s="222"/>
      <c r="Z303" s="222"/>
      <c r="AA303" s="222"/>
      <c r="AB303" s="222"/>
      <c r="AM303" s="222" t="s">
        <v>436</v>
      </c>
      <c r="AN303" s="222"/>
      <c r="AO303" s="222"/>
      <c r="AP303" s="222"/>
      <c r="AQ303" s="222"/>
      <c r="AR303" s="222"/>
      <c r="AS303" s="222"/>
      <c r="AT303" s="222"/>
      <c r="AU303" s="222"/>
      <c r="AV303" s="222"/>
      <c r="AW303" s="222"/>
      <c r="AX303" s="222"/>
      <c r="AY303" s="222"/>
      <c r="AZ303" s="222"/>
      <c r="BA303" s="222"/>
      <c r="BB303" s="222"/>
      <c r="BC303" s="222"/>
      <c r="BD303" s="222"/>
      <c r="BE303" s="222"/>
      <c r="BF303" s="222"/>
      <c r="BG303" s="222"/>
      <c r="BH303" s="222"/>
      <c r="BI303" s="222"/>
      <c r="BJ303" s="222"/>
      <c r="BK303" s="222"/>
      <c r="BL303" s="222"/>
    </row>
    <row r="367" spans="3:64" ht="49.7" customHeight="1">
      <c r="C367" s="222" t="s">
        <v>437</v>
      </c>
      <c r="D367" s="222"/>
      <c r="E367" s="222"/>
      <c r="F367" s="222"/>
      <c r="G367" s="222"/>
      <c r="H367" s="222"/>
      <c r="I367" s="222"/>
      <c r="J367" s="222"/>
      <c r="K367" s="222"/>
      <c r="L367" s="222"/>
      <c r="M367" s="222"/>
      <c r="N367" s="222"/>
      <c r="O367" s="222"/>
      <c r="P367" s="222"/>
      <c r="Q367" s="222"/>
      <c r="R367" s="222"/>
      <c r="S367" s="222"/>
      <c r="T367" s="222"/>
      <c r="U367" s="222"/>
      <c r="V367" s="222"/>
      <c r="W367" s="222"/>
      <c r="X367" s="222"/>
      <c r="Y367" s="222"/>
      <c r="Z367" s="222"/>
      <c r="AA367" s="222"/>
      <c r="AB367" s="222"/>
      <c r="AM367" s="222" t="s">
        <v>438</v>
      </c>
      <c r="AN367" s="222"/>
      <c r="AO367" s="222"/>
      <c r="AP367" s="222"/>
      <c r="AQ367" s="222"/>
      <c r="AR367" s="222"/>
      <c r="AS367" s="222"/>
      <c r="AT367" s="222"/>
      <c r="AU367" s="222"/>
      <c r="AV367" s="222"/>
      <c r="AW367" s="222"/>
      <c r="AX367" s="222"/>
      <c r="AY367" s="222"/>
      <c r="AZ367" s="222"/>
      <c r="BA367" s="222"/>
      <c r="BB367" s="222"/>
      <c r="BC367" s="222"/>
      <c r="BD367" s="222"/>
      <c r="BE367" s="222"/>
      <c r="BF367" s="222"/>
      <c r="BG367" s="222"/>
      <c r="BH367" s="222"/>
      <c r="BI367" s="222"/>
      <c r="BJ367" s="222"/>
      <c r="BK367" s="222"/>
      <c r="BL367" s="222"/>
    </row>
    <row r="433" spans="3:64" ht="48.6" customHeight="1">
      <c r="C433" s="222" t="s">
        <v>439</v>
      </c>
      <c r="D433" s="222"/>
      <c r="E433" s="222"/>
      <c r="F433" s="222"/>
      <c r="G433" s="222"/>
      <c r="H433" s="222"/>
      <c r="I433" s="222"/>
      <c r="J433" s="222"/>
      <c r="K433" s="222"/>
      <c r="L433" s="222"/>
      <c r="M433" s="222"/>
      <c r="N433" s="222"/>
      <c r="O433" s="222"/>
      <c r="P433" s="222"/>
      <c r="Q433" s="222"/>
      <c r="R433" s="222"/>
      <c r="S433" s="222"/>
      <c r="T433" s="222"/>
      <c r="U433" s="222"/>
      <c r="V433" s="222"/>
      <c r="W433" s="222"/>
      <c r="X433" s="222"/>
      <c r="Y433" s="222"/>
      <c r="Z433" s="222"/>
      <c r="AA433" s="222"/>
      <c r="AB433" s="222"/>
      <c r="AM433" s="222" t="s">
        <v>440</v>
      </c>
      <c r="AN433" s="222"/>
      <c r="AO433" s="222"/>
      <c r="AP433" s="222"/>
      <c r="AQ433" s="222"/>
      <c r="AR433" s="222"/>
      <c r="AS433" s="222"/>
      <c r="AT433" s="222"/>
      <c r="AU433" s="222"/>
      <c r="AV433" s="222"/>
      <c r="AW433" s="222"/>
      <c r="AX433" s="222"/>
      <c r="AY433" s="222"/>
      <c r="AZ433" s="222"/>
      <c r="BA433" s="222"/>
      <c r="BB433" s="222"/>
      <c r="BC433" s="222"/>
      <c r="BD433" s="222"/>
      <c r="BE433" s="222"/>
      <c r="BF433" s="222"/>
      <c r="BG433" s="222"/>
      <c r="BH433" s="222"/>
      <c r="BI433" s="222"/>
      <c r="BJ433" s="222"/>
      <c r="BK433" s="222"/>
      <c r="BL433" s="222"/>
    </row>
    <row r="498" spans="3:64" ht="51.6" customHeight="1">
      <c r="C498" s="222" t="s">
        <v>441</v>
      </c>
      <c r="D498" s="222"/>
      <c r="E498" s="222"/>
      <c r="F498" s="222"/>
      <c r="G498" s="222"/>
      <c r="H498" s="222"/>
      <c r="I498" s="222"/>
      <c r="J498" s="222"/>
      <c r="K498" s="222"/>
      <c r="L498" s="222"/>
      <c r="M498" s="222"/>
      <c r="N498" s="222"/>
      <c r="O498" s="222"/>
      <c r="P498" s="222"/>
      <c r="Q498" s="222"/>
      <c r="R498" s="222"/>
      <c r="S498" s="222"/>
      <c r="T498" s="222"/>
      <c r="U498" s="222"/>
      <c r="V498" s="222"/>
      <c r="W498" s="222"/>
      <c r="X498" s="222"/>
      <c r="Y498" s="222"/>
      <c r="Z498" s="222"/>
      <c r="AA498" s="222"/>
      <c r="AB498" s="222"/>
      <c r="AM498" s="222" t="s">
        <v>442</v>
      </c>
      <c r="AN498" s="222"/>
      <c r="AO498" s="222"/>
      <c r="AP498" s="222"/>
      <c r="AQ498" s="222"/>
      <c r="AR498" s="222"/>
      <c r="AS498" s="222"/>
      <c r="AT498" s="222"/>
      <c r="AU498" s="222"/>
      <c r="AV498" s="222"/>
      <c r="AW498" s="222"/>
      <c r="AX498" s="222"/>
      <c r="AY498" s="222"/>
      <c r="AZ498" s="222"/>
      <c r="BA498" s="222"/>
      <c r="BB498" s="222"/>
      <c r="BC498" s="222"/>
      <c r="BD498" s="222"/>
      <c r="BE498" s="222"/>
      <c r="BF498" s="222"/>
      <c r="BG498" s="222"/>
      <c r="BH498" s="222"/>
      <c r="BI498" s="222"/>
      <c r="BJ498" s="222"/>
      <c r="BK498" s="222"/>
      <c r="BL498" s="222"/>
    </row>
    <row r="563" spans="3:64" ht="55.35" customHeight="1">
      <c r="C563" s="222" t="s">
        <v>443</v>
      </c>
      <c r="D563" s="222"/>
      <c r="E563" s="222"/>
      <c r="F563" s="222"/>
      <c r="G563" s="222"/>
      <c r="H563" s="222"/>
      <c r="I563" s="222"/>
      <c r="J563" s="222"/>
      <c r="K563" s="222"/>
      <c r="L563" s="222"/>
      <c r="M563" s="222"/>
      <c r="N563" s="222"/>
      <c r="O563" s="222"/>
      <c r="P563" s="222"/>
      <c r="Q563" s="222"/>
      <c r="R563" s="222"/>
      <c r="S563" s="222"/>
      <c r="T563" s="222"/>
      <c r="U563" s="222"/>
      <c r="V563" s="222"/>
      <c r="W563" s="222"/>
      <c r="X563" s="222"/>
      <c r="Y563" s="222"/>
      <c r="Z563" s="222"/>
      <c r="AA563" s="222"/>
      <c r="AB563" s="222"/>
      <c r="AM563" s="222" t="s">
        <v>444</v>
      </c>
      <c r="AN563" s="222"/>
      <c r="AO563" s="222"/>
      <c r="AP563" s="222"/>
      <c r="AQ563" s="222"/>
      <c r="AR563" s="222"/>
      <c r="AS563" s="222"/>
      <c r="AT563" s="222"/>
      <c r="AU563" s="222"/>
      <c r="AV563" s="222"/>
      <c r="AW563" s="222"/>
      <c r="AX563" s="222"/>
      <c r="AY563" s="222"/>
      <c r="AZ563" s="222"/>
      <c r="BA563" s="222"/>
      <c r="BB563" s="222"/>
      <c r="BC563" s="222"/>
      <c r="BD563" s="222"/>
      <c r="BE563" s="222"/>
      <c r="BF563" s="222"/>
      <c r="BG563" s="222"/>
      <c r="BH563" s="222"/>
      <c r="BI563" s="222"/>
      <c r="BJ563" s="222"/>
      <c r="BK563" s="222"/>
      <c r="BL563" s="222"/>
    </row>
    <row r="629" spans="3:64" ht="51" customHeight="1">
      <c r="C629" s="222" t="s">
        <v>445</v>
      </c>
      <c r="D629" s="222"/>
      <c r="E629" s="222"/>
      <c r="F629" s="222"/>
      <c r="G629" s="222"/>
      <c r="H629" s="222"/>
      <c r="I629" s="222"/>
      <c r="J629" s="222"/>
      <c r="K629" s="222"/>
      <c r="L629" s="222"/>
      <c r="M629" s="222"/>
      <c r="N629" s="222"/>
      <c r="O629" s="222"/>
      <c r="P629" s="222"/>
      <c r="Q629" s="222"/>
      <c r="R629" s="222"/>
      <c r="S629" s="222"/>
      <c r="T629" s="222"/>
      <c r="U629" s="222"/>
      <c r="V629" s="222"/>
      <c r="W629" s="222"/>
      <c r="X629" s="222"/>
      <c r="Y629" s="222"/>
      <c r="Z629" s="222"/>
      <c r="AA629" s="222"/>
      <c r="AB629" s="222"/>
      <c r="AM629" s="222" t="s">
        <v>446</v>
      </c>
      <c r="AN629" s="222"/>
      <c r="AO629" s="222"/>
      <c r="AP629" s="222"/>
      <c r="AQ629" s="222"/>
      <c r="AR629" s="222"/>
      <c r="AS629" s="222"/>
      <c r="AT629" s="222"/>
      <c r="AU629" s="222"/>
      <c r="AV629" s="222"/>
      <c r="AW629" s="222"/>
      <c r="AX629" s="222"/>
      <c r="AY629" s="222"/>
      <c r="AZ629" s="222"/>
      <c r="BA629" s="222"/>
      <c r="BB629" s="222"/>
      <c r="BC629" s="222"/>
      <c r="BD629" s="222"/>
      <c r="BE629" s="222"/>
      <c r="BF629" s="222"/>
      <c r="BG629" s="222"/>
      <c r="BH629" s="222"/>
      <c r="BI629" s="222"/>
      <c r="BJ629" s="222"/>
      <c r="BK629" s="222"/>
      <c r="BL629" s="222"/>
    </row>
    <row r="695" spans="3:64" ht="68.45" customHeight="1">
      <c r="C695" s="222" t="s">
        <v>447</v>
      </c>
      <c r="D695" s="222"/>
      <c r="E695" s="222"/>
      <c r="F695" s="222"/>
      <c r="G695" s="222"/>
      <c r="H695" s="222"/>
      <c r="I695" s="222"/>
      <c r="J695" s="222"/>
      <c r="K695" s="222"/>
      <c r="L695" s="222"/>
      <c r="M695" s="222"/>
      <c r="N695" s="222"/>
      <c r="O695" s="222"/>
      <c r="P695" s="222"/>
      <c r="Q695" s="222"/>
      <c r="R695" s="222"/>
      <c r="S695" s="222"/>
      <c r="T695" s="222"/>
      <c r="U695" s="222"/>
      <c r="V695" s="222"/>
      <c r="W695" s="222"/>
      <c r="X695" s="222"/>
      <c r="Y695" s="222"/>
      <c r="Z695" s="222"/>
      <c r="AA695" s="222"/>
      <c r="AB695" s="222"/>
      <c r="AM695" s="222" t="s">
        <v>448</v>
      </c>
      <c r="AN695" s="222"/>
      <c r="AO695" s="222"/>
      <c r="AP695" s="222"/>
      <c r="AQ695" s="222"/>
      <c r="AR695" s="222"/>
      <c r="AS695" s="222"/>
      <c r="AT695" s="222"/>
      <c r="AU695" s="222"/>
      <c r="AV695" s="222"/>
      <c r="AW695" s="222"/>
      <c r="AX695" s="222"/>
      <c r="AY695" s="222"/>
      <c r="AZ695" s="222"/>
      <c r="BA695" s="222"/>
      <c r="BB695" s="222"/>
      <c r="BC695" s="222"/>
      <c r="BD695" s="222"/>
      <c r="BE695" s="222"/>
      <c r="BF695" s="222"/>
      <c r="BG695" s="222"/>
      <c r="BH695" s="222"/>
      <c r="BI695" s="222"/>
      <c r="BJ695" s="222"/>
      <c r="BK695" s="222"/>
      <c r="BL695" s="222"/>
    </row>
    <row r="760" spans="3:64" ht="52.35" customHeight="1">
      <c r="C760" s="222" t="s">
        <v>449</v>
      </c>
      <c r="D760" s="222"/>
      <c r="E760" s="222"/>
      <c r="F760" s="222"/>
      <c r="G760" s="222"/>
      <c r="H760" s="222"/>
      <c r="I760" s="222"/>
      <c r="J760" s="222"/>
      <c r="K760" s="222"/>
      <c r="L760" s="222"/>
      <c r="M760" s="222"/>
      <c r="N760" s="222"/>
      <c r="O760" s="222"/>
      <c r="P760" s="222"/>
      <c r="Q760" s="222"/>
      <c r="R760" s="222"/>
      <c r="S760" s="222"/>
      <c r="T760" s="222"/>
      <c r="U760" s="222"/>
      <c r="V760" s="222"/>
      <c r="W760" s="222"/>
      <c r="X760" s="222"/>
      <c r="Y760" s="222"/>
      <c r="Z760" s="222"/>
      <c r="AA760" s="222"/>
      <c r="AB760" s="222"/>
      <c r="AM760" s="222" t="s">
        <v>450</v>
      </c>
      <c r="AN760" s="222"/>
      <c r="AO760" s="222"/>
      <c r="AP760" s="222"/>
      <c r="AQ760" s="222"/>
      <c r="AR760" s="222"/>
      <c r="AS760" s="222"/>
      <c r="AT760" s="222"/>
      <c r="AU760" s="222"/>
      <c r="AV760" s="222"/>
      <c r="AW760" s="222"/>
      <c r="AX760" s="222"/>
      <c r="AY760" s="222"/>
      <c r="AZ760" s="222"/>
      <c r="BA760" s="222"/>
      <c r="BB760" s="222"/>
      <c r="BC760" s="222"/>
      <c r="BD760" s="222"/>
      <c r="BE760" s="222"/>
      <c r="BF760" s="222"/>
      <c r="BG760" s="222"/>
      <c r="BH760" s="222"/>
      <c r="BI760" s="222"/>
      <c r="BJ760" s="222"/>
      <c r="BK760" s="222"/>
      <c r="BL760" s="222"/>
    </row>
    <row r="826" spans="3:64" ht="51" customHeight="1">
      <c r="C826" s="222" t="s">
        <v>451</v>
      </c>
      <c r="D826" s="222"/>
      <c r="E826" s="222"/>
      <c r="F826" s="222"/>
      <c r="G826" s="222"/>
      <c r="H826" s="222"/>
      <c r="I826" s="222"/>
      <c r="J826" s="222"/>
      <c r="K826" s="222"/>
      <c r="L826" s="222"/>
      <c r="M826" s="222"/>
      <c r="N826" s="222"/>
      <c r="O826" s="222"/>
      <c r="P826" s="222"/>
      <c r="Q826" s="222"/>
      <c r="R826" s="222"/>
      <c r="S826" s="222"/>
      <c r="T826" s="222"/>
      <c r="U826" s="222"/>
      <c r="V826" s="222"/>
      <c r="W826" s="222"/>
      <c r="X826" s="222"/>
      <c r="Y826" s="222"/>
      <c r="Z826" s="222"/>
      <c r="AA826" s="222"/>
      <c r="AB826" s="222"/>
      <c r="AM826" s="222" t="s">
        <v>452</v>
      </c>
      <c r="AN826" s="222"/>
      <c r="AO826" s="222"/>
      <c r="AP826" s="222"/>
      <c r="AQ826" s="222"/>
      <c r="AR826" s="222"/>
      <c r="AS826" s="222"/>
      <c r="AT826" s="222"/>
      <c r="AU826" s="222"/>
      <c r="AV826" s="222"/>
      <c r="AW826" s="222"/>
      <c r="AX826" s="222"/>
      <c r="AY826" s="222"/>
      <c r="AZ826" s="222"/>
      <c r="BA826" s="222"/>
      <c r="BB826" s="222"/>
      <c r="BC826" s="222"/>
      <c r="BD826" s="222"/>
      <c r="BE826" s="222"/>
      <c r="BF826" s="222"/>
      <c r="BG826" s="222"/>
      <c r="BH826" s="222"/>
      <c r="BI826" s="222"/>
      <c r="BJ826" s="222"/>
      <c r="BK826" s="222"/>
      <c r="BL826" s="222"/>
    </row>
    <row r="893" spans="3:64" ht="51.6" customHeight="1">
      <c r="C893" s="222" t="s">
        <v>453</v>
      </c>
      <c r="D893" s="222"/>
      <c r="E893" s="222"/>
      <c r="F893" s="222"/>
      <c r="G893" s="222"/>
      <c r="H893" s="222"/>
      <c r="I893" s="222"/>
      <c r="J893" s="222"/>
      <c r="K893" s="222"/>
      <c r="L893" s="222"/>
      <c r="M893" s="222"/>
      <c r="N893" s="222"/>
      <c r="O893" s="222"/>
      <c r="P893" s="222"/>
      <c r="Q893" s="222"/>
      <c r="R893" s="222"/>
      <c r="S893" s="222"/>
      <c r="T893" s="222"/>
      <c r="U893" s="222"/>
      <c r="V893" s="222"/>
      <c r="W893" s="222"/>
      <c r="X893" s="222"/>
      <c r="Y893" s="222"/>
      <c r="Z893" s="222"/>
      <c r="AA893" s="222"/>
      <c r="AB893" s="222"/>
      <c r="AM893" s="222" t="s">
        <v>454</v>
      </c>
      <c r="AN893" s="222"/>
      <c r="AO893" s="222"/>
      <c r="AP893" s="222"/>
      <c r="AQ893" s="222"/>
      <c r="AR893" s="222"/>
      <c r="AS893" s="222"/>
      <c r="AT893" s="222"/>
      <c r="AU893" s="222"/>
      <c r="AV893" s="222"/>
      <c r="AW893" s="222"/>
      <c r="AX893" s="222"/>
      <c r="AY893" s="222"/>
      <c r="AZ893" s="222"/>
      <c r="BA893" s="222"/>
      <c r="BB893" s="222"/>
      <c r="BC893" s="222"/>
      <c r="BD893" s="222"/>
      <c r="BE893" s="222"/>
      <c r="BF893" s="222"/>
      <c r="BG893" s="222"/>
      <c r="BH893" s="222"/>
      <c r="BI893" s="222"/>
      <c r="BJ893" s="222"/>
      <c r="BK893" s="222"/>
      <c r="BL893" s="222"/>
    </row>
    <row r="956" spans="3:64" ht="26.25">
      <c r="C956" s="222"/>
      <c r="D956" s="222"/>
      <c r="E956" s="222"/>
      <c r="F956" s="222"/>
      <c r="G956" s="222"/>
      <c r="H956" s="222"/>
      <c r="I956" s="222"/>
      <c r="J956" s="222"/>
      <c r="K956" s="222"/>
      <c r="L956" s="222"/>
      <c r="M956" s="222"/>
      <c r="N956" s="222"/>
      <c r="O956" s="222"/>
      <c r="P956" s="222"/>
      <c r="Q956" s="222"/>
      <c r="R956" s="222"/>
      <c r="S956" s="222"/>
      <c r="T956" s="222"/>
      <c r="U956" s="222"/>
      <c r="V956" s="222"/>
      <c r="W956" s="222"/>
      <c r="X956" s="222"/>
      <c r="Y956" s="222"/>
      <c r="Z956" s="222"/>
      <c r="AA956" s="222"/>
      <c r="AB956" s="222"/>
    </row>
    <row r="957" spans="3:64" ht="26.25">
      <c r="C957" s="222"/>
      <c r="D957" s="222"/>
      <c r="E957" s="222"/>
      <c r="F957" s="222"/>
      <c r="G957" s="222"/>
      <c r="H957" s="222"/>
      <c r="I957" s="222"/>
      <c r="J957" s="222"/>
      <c r="K957" s="222"/>
      <c r="L957" s="222"/>
      <c r="M957" s="222"/>
      <c r="N957" s="222"/>
      <c r="O957" s="222"/>
      <c r="P957" s="222"/>
      <c r="Q957" s="222"/>
      <c r="R957" s="222"/>
      <c r="S957" s="222"/>
      <c r="T957" s="222"/>
      <c r="U957" s="222"/>
      <c r="V957" s="222"/>
      <c r="W957" s="222"/>
      <c r="X957" s="222"/>
      <c r="Y957" s="222"/>
      <c r="Z957" s="222"/>
      <c r="AA957" s="222"/>
      <c r="AB957" s="222"/>
    </row>
    <row r="959" spans="3:64" ht="55.35" customHeight="1">
      <c r="C959" s="222" t="s">
        <v>455</v>
      </c>
      <c r="D959" s="222"/>
      <c r="E959" s="222"/>
      <c r="F959" s="222"/>
      <c r="G959" s="222"/>
      <c r="H959" s="222"/>
      <c r="I959" s="222"/>
      <c r="J959" s="222"/>
      <c r="K959" s="222"/>
      <c r="L959" s="222"/>
      <c r="M959" s="222"/>
      <c r="N959" s="222"/>
      <c r="O959" s="222"/>
      <c r="P959" s="222"/>
      <c r="Q959" s="222"/>
      <c r="R959" s="222"/>
      <c r="S959" s="222"/>
      <c r="T959" s="222"/>
      <c r="U959" s="222"/>
      <c r="V959" s="222"/>
      <c r="W959" s="222"/>
      <c r="X959" s="222"/>
      <c r="Y959" s="222"/>
      <c r="Z959" s="222"/>
      <c r="AA959" s="222"/>
      <c r="AB959" s="222"/>
      <c r="AM959" s="222" t="s">
        <v>456</v>
      </c>
      <c r="AN959" s="222"/>
      <c r="AO959" s="222"/>
      <c r="AP959" s="222"/>
      <c r="AQ959" s="222"/>
      <c r="AR959" s="222"/>
      <c r="AS959" s="222"/>
      <c r="AT959" s="222"/>
      <c r="AU959" s="222"/>
      <c r="AV959" s="222"/>
      <c r="AW959" s="222"/>
      <c r="AX959" s="222"/>
      <c r="AY959" s="222"/>
      <c r="AZ959" s="222"/>
      <c r="BA959" s="222"/>
      <c r="BB959" s="222"/>
      <c r="BC959" s="222"/>
      <c r="BD959" s="222"/>
      <c r="BE959" s="222"/>
      <c r="BF959" s="222"/>
      <c r="BG959" s="222"/>
      <c r="BH959" s="222"/>
      <c r="BI959" s="222"/>
      <c r="BJ959" s="222"/>
      <c r="BK959" s="222"/>
      <c r="BL959" s="222"/>
    </row>
    <row r="1027" spans="3:64" ht="55.35" customHeight="1">
      <c r="C1027" s="222" t="s">
        <v>457</v>
      </c>
      <c r="D1027" s="222"/>
      <c r="E1027" s="222"/>
      <c r="F1027" s="222"/>
      <c r="G1027" s="222"/>
      <c r="H1027" s="222"/>
      <c r="I1027" s="222"/>
      <c r="J1027" s="222"/>
      <c r="K1027" s="222"/>
      <c r="L1027" s="222"/>
      <c r="M1027" s="222"/>
      <c r="N1027" s="222"/>
      <c r="O1027" s="222"/>
      <c r="P1027" s="222"/>
      <c r="Q1027" s="222"/>
      <c r="R1027" s="222"/>
      <c r="S1027" s="222"/>
      <c r="T1027" s="222"/>
      <c r="U1027" s="222"/>
      <c r="V1027" s="222"/>
      <c r="W1027" s="222"/>
      <c r="X1027" s="222"/>
      <c r="Y1027" s="222"/>
      <c r="Z1027" s="222"/>
      <c r="AA1027" s="222"/>
      <c r="AB1027" s="222"/>
      <c r="AM1027" s="222" t="s">
        <v>458</v>
      </c>
      <c r="AN1027" s="222"/>
      <c r="AO1027" s="222"/>
      <c r="AP1027" s="222"/>
      <c r="AQ1027" s="222"/>
      <c r="AR1027" s="222"/>
      <c r="AS1027" s="222"/>
      <c r="AT1027" s="222"/>
      <c r="AU1027" s="222"/>
      <c r="AV1027" s="222"/>
      <c r="AW1027" s="222"/>
      <c r="AX1027" s="222"/>
      <c r="AY1027" s="222"/>
      <c r="AZ1027" s="222"/>
      <c r="BA1027" s="222"/>
      <c r="BB1027" s="222"/>
      <c r="BC1027" s="222"/>
      <c r="BD1027" s="222"/>
      <c r="BE1027" s="222"/>
      <c r="BF1027" s="222"/>
      <c r="BG1027" s="222"/>
      <c r="BH1027" s="222"/>
      <c r="BI1027" s="222"/>
      <c r="BJ1027" s="222"/>
      <c r="BK1027" s="222"/>
      <c r="BL1027" s="222"/>
    </row>
    <row r="1098" spans="3:64" ht="51.6" customHeight="1">
      <c r="C1098" s="222" t="s">
        <v>459</v>
      </c>
      <c r="D1098" s="222"/>
      <c r="E1098" s="222"/>
      <c r="F1098" s="222"/>
      <c r="G1098" s="222"/>
      <c r="H1098" s="222"/>
      <c r="I1098" s="222"/>
      <c r="J1098" s="222"/>
      <c r="K1098" s="222"/>
      <c r="L1098" s="222"/>
      <c r="M1098" s="222"/>
      <c r="N1098" s="222"/>
      <c r="O1098" s="222"/>
      <c r="P1098" s="222"/>
      <c r="Q1098" s="222"/>
      <c r="R1098" s="222"/>
      <c r="S1098" s="222"/>
      <c r="T1098" s="222"/>
      <c r="U1098" s="222"/>
      <c r="V1098" s="222"/>
      <c r="W1098" s="222"/>
      <c r="X1098" s="222"/>
      <c r="Y1098" s="222"/>
      <c r="Z1098" s="222"/>
      <c r="AA1098" s="222"/>
      <c r="AB1098" s="222"/>
      <c r="AM1098" s="222"/>
      <c r="AN1098" s="222"/>
      <c r="AO1098" s="222"/>
      <c r="AP1098" s="222"/>
      <c r="AQ1098" s="222"/>
      <c r="AR1098" s="222"/>
      <c r="AS1098" s="222"/>
      <c r="AT1098" s="222"/>
      <c r="AU1098" s="222"/>
      <c r="AV1098" s="222"/>
      <c r="AW1098" s="222"/>
      <c r="AX1098" s="222"/>
      <c r="AY1098" s="222"/>
      <c r="AZ1098" s="222"/>
      <c r="BA1098" s="222"/>
      <c r="BB1098" s="222"/>
      <c r="BC1098" s="222"/>
      <c r="BD1098" s="222"/>
      <c r="BE1098" s="222"/>
      <c r="BF1098" s="222"/>
      <c r="BG1098" s="222"/>
      <c r="BH1098" s="222"/>
      <c r="BI1098" s="222"/>
      <c r="BJ1098" s="222"/>
      <c r="BK1098" s="222"/>
      <c r="BL1098" s="222"/>
    </row>
    <row r="1169" spans="3:64" ht="52.35" customHeight="1">
      <c r="C1169" s="222" t="s">
        <v>460</v>
      </c>
      <c r="D1169" s="222"/>
      <c r="E1169" s="222"/>
      <c r="F1169" s="222"/>
      <c r="G1169" s="222"/>
      <c r="H1169" s="222"/>
      <c r="I1169" s="222"/>
      <c r="J1169" s="222"/>
      <c r="K1169" s="222"/>
      <c r="L1169" s="222"/>
      <c r="M1169" s="222"/>
      <c r="N1169" s="222"/>
      <c r="O1169" s="222"/>
      <c r="P1169" s="222"/>
      <c r="Q1169" s="222"/>
      <c r="R1169" s="222"/>
      <c r="S1169" s="222"/>
      <c r="T1169" s="222"/>
      <c r="U1169" s="222"/>
      <c r="V1169" s="222"/>
      <c r="W1169" s="222"/>
      <c r="X1169" s="222"/>
      <c r="Y1169" s="222"/>
      <c r="Z1169" s="222"/>
      <c r="AA1169" s="222"/>
      <c r="AB1169" s="222"/>
      <c r="AM1169" s="222" t="s">
        <v>461</v>
      </c>
      <c r="AN1169" s="222"/>
      <c r="AO1169" s="222"/>
      <c r="AP1169" s="222"/>
      <c r="AQ1169" s="222"/>
      <c r="AR1169" s="222"/>
      <c r="AS1169" s="222"/>
      <c r="AT1169" s="222"/>
      <c r="AU1169" s="222"/>
      <c r="AV1169" s="222"/>
      <c r="AW1169" s="222"/>
      <c r="AX1169" s="222"/>
      <c r="AY1169" s="222"/>
      <c r="AZ1169" s="222"/>
      <c r="BA1169" s="222"/>
      <c r="BB1169" s="222"/>
      <c r="BC1169" s="222"/>
      <c r="BD1169" s="222"/>
      <c r="BE1169" s="222"/>
      <c r="BF1169" s="222"/>
      <c r="BG1169" s="222"/>
      <c r="BH1169" s="222"/>
      <c r="BI1169" s="222"/>
      <c r="BJ1169" s="222"/>
      <c r="BK1169" s="222"/>
      <c r="BL1169" s="222"/>
    </row>
    <row r="1234" spans="4:64" ht="60.6" customHeight="1">
      <c r="D1234" s="222" t="s">
        <v>462</v>
      </c>
      <c r="E1234" s="222"/>
      <c r="F1234" s="222"/>
      <c r="G1234" s="222"/>
      <c r="H1234" s="222"/>
      <c r="I1234" s="222"/>
      <c r="J1234" s="222"/>
      <c r="K1234" s="222"/>
      <c r="L1234" s="222"/>
      <c r="M1234" s="222"/>
      <c r="N1234" s="222"/>
      <c r="O1234" s="222"/>
      <c r="P1234" s="222"/>
      <c r="Q1234" s="222"/>
      <c r="R1234" s="222"/>
      <c r="S1234" s="222"/>
      <c r="T1234" s="222"/>
      <c r="U1234" s="222"/>
      <c r="V1234" s="222"/>
      <c r="W1234" s="222"/>
      <c r="X1234" s="222"/>
      <c r="Y1234" s="222"/>
      <c r="Z1234" s="222"/>
      <c r="AA1234" s="222"/>
      <c r="AB1234" s="222"/>
      <c r="AC1234" s="222"/>
      <c r="AM1234" s="222" t="s">
        <v>463</v>
      </c>
      <c r="AN1234" s="222"/>
      <c r="AO1234" s="222"/>
      <c r="AP1234" s="222"/>
      <c r="AQ1234" s="222"/>
      <c r="AR1234" s="222"/>
      <c r="AS1234" s="222"/>
      <c r="AT1234" s="222"/>
      <c r="AU1234" s="222"/>
      <c r="AV1234" s="222"/>
      <c r="AW1234" s="222"/>
      <c r="AX1234" s="222"/>
      <c r="AY1234" s="222"/>
      <c r="AZ1234" s="222"/>
      <c r="BA1234" s="222"/>
      <c r="BB1234" s="222"/>
      <c r="BC1234" s="222"/>
      <c r="BD1234" s="222"/>
      <c r="BE1234" s="222"/>
      <c r="BF1234" s="222"/>
      <c r="BG1234" s="222"/>
      <c r="BH1234" s="222"/>
      <c r="BI1234" s="222"/>
      <c r="BJ1234" s="222"/>
      <c r="BK1234" s="222"/>
      <c r="BL1234" s="222"/>
    </row>
    <row r="1304" spans="4:64" ht="60.6" customHeight="1">
      <c r="D1304" s="222" t="s">
        <v>464</v>
      </c>
      <c r="E1304" s="222"/>
      <c r="F1304" s="222"/>
      <c r="G1304" s="222"/>
      <c r="H1304" s="222"/>
      <c r="I1304" s="222"/>
      <c r="J1304" s="222"/>
      <c r="K1304" s="222"/>
      <c r="L1304" s="222"/>
      <c r="M1304" s="222"/>
      <c r="N1304" s="222"/>
      <c r="O1304" s="222"/>
      <c r="P1304" s="222"/>
      <c r="Q1304" s="222"/>
      <c r="R1304" s="222"/>
      <c r="S1304" s="222"/>
      <c r="T1304" s="222"/>
      <c r="U1304" s="222"/>
      <c r="V1304" s="222"/>
      <c r="W1304" s="222"/>
      <c r="X1304" s="222"/>
      <c r="Y1304" s="222"/>
      <c r="Z1304" s="222"/>
      <c r="AA1304" s="222"/>
      <c r="AB1304" s="222"/>
      <c r="AC1304" s="222"/>
      <c r="AM1304" s="222" t="s">
        <v>465</v>
      </c>
      <c r="AN1304" s="222"/>
      <c r="AO1304" s="222"/>
      <c r="AP1304" s="222"/>
      <c r="AQ1304" s="222"/>
      <c r="AR1304" s="222"/>
      <c r="AS1304" s="222"/>
      <c r="AT1304" s="222"/>
      <c r="AU1304" s="222"/>
      <c r="AV1304" s="222"/>
      <c r="AW1304" s="222"/>
      <c r="AX1304" s="222"/>
      <c r="AY1304" s="222"/>
      <c r="AZ1304" s="222"/>
      <c r="BA1304" s="222"/>
      <c r="BB1304" s="222"/>
      <c r="BC1304" s="222"/>
      <c r="BD1304" s="222"/>
      <c r="BE1304" s="222"/>
      <c r="BF1304" s="222"/>
      <c r="BG1304" s="222"/>
      <c r="BH1304" s="222"/>
      <c r="BI1304" s="222"/>
      <c r="BJ1304" s="222"/>
      <c r="BK1304" s="222"/>
      <c r="BL1304" s="222"/>
    </row>
    <row r="1373" spans="4:64" ht="63" customHeight="1">
      <c r="D1373" s="222" t="s">
        <v>466</v>
      </c>
      <c r="E1373" s="222"/>
      <c r="F1373" s="222"/>
      <c r="G1373" s="222"/>
      <c r="H1373" s="222"/>
      <c r="I1373" s="222"/>
      <c r="J1373" s="222"/>
      <c r="K1373" s="222"/>
      <c r="L1373" s="222"/>
      <c r="M1373" s="222"/>
      <c r="N1373" s="222"/>
      <c r="O1373" s="222"/>
      <c r="P1373" s="222"/>
      <c r="Q1373" s="222"/>
      <c r="R1373" s="222"/>
      <c r="S1373" s="222"/>
      <c r="T1373" s="222"/>
      <c r="U1373" s="222"/>
      <c r="V1373" s="222"/>
      <c r="W1373" s="222"/>
      <c r="X1373" s="222"/>
      <c r="Y1373" s="222"/>
      <c r="Z1373" s="222"/>
      <c r="AA1373" s="222"/>
      <c r="AB1373" s="222"/>
      <c r="AC1373" s="222"/>
      <c r="AM1373" s="222" t="s">
        <v>467</v>
      </c>
      <c r="AN1373" s="222"/>
      <c r="AO1373" s="222"/>
      <c r="AP1373" s="222"/>
      <c r="AQ1373" s="222"/>
      <c r="AR1373" s="222"/>
      <c r="AS1373" s="222"/>
      <c r="AT1373" s="222"/>
      <c r="AU1373" s="222"/>
      <c r="AV1373" s="222"/>
      <c r="AW1373" s="222"/>
      <c r="AX1373" s="222"/>
      <c r="AY1373" s="222"/>
      <c r="AZ1373" s="222"/>
      <c r="BA1373" s="222"/>
      <c r="BB1373" s="222"/>
      <c r="BC1373" s="222"/>
      <c r="BD1373" s="222"/>
      <c r="BE1373" s="222"/>
      <c r="BF1373" s="222"/>
      <c r="BG1373" s="222"/>
      <c r="BH1373" s="222"/>
      <c r="BI1373" s="222"/>
      <c r="BJ1373" s="222"/>
      <c r="BK1373" s="222"/>
      <c r="BL1373" s="222"/>
    </row>
    <row r="1443" spans="4:64" ht="51" customHeight="1">
      <c r="D1443" s="222" t="s">
        <v>468</v>
      </c>
      <c r="E1443" s="222"/>
      <c r="F1443" s="222"/>
      <c r="G1443" s="222"/>
      <c r="H1443" s="222"/>
      <c r="I1443" s="222"/>
      <c r="J1443" s="222"/>
      <c r="K1443" s="222"/>
      <c r="L1443" s="222"/>
      <c r="M1443" s="222"/>
      <c r="N1443" s="222"/>
      <c r="O1443" s="222"/>
      <c r="P1443" s="222"/>
      <c r="Q1443" s="222"/>
      <c r="R1443" s="222"/>
      <c r="S1443" s="222"/>
      <c r="T1443" s="222"/>
      <c r="U1443" s="222"/>
      <c r="V1443" s="222"/>
      <c r="W1443" s="222"/>
      <c r="X1443" s="222"/>
      <c r="Y1443" s="222"/>
      <c r="Z1443" s="222"/>
      <c r="AA1443" s="222"/>
      <c r="AB1443" s="222"/>
      <c r="AC1443" s="222"/>
      <c r="AM1443" s="222" t="s">
        <v>469</v>
      </c>
      <c r="AN1443" s="222"/>
      <c r="AO1443" s="222"/>
      <c r="AP1443" s="222"/>
      <c r="AQ1443" s="222"/>
      <c r="AR1443" s="222"/>
      <c r="AS1443" s="222"/>
      <c r="AT1443" s="222"/>
      <c r="AU1443" s="222"/>
      <c r="AV1443" s="222"/>
      <c r="AW1443" s="222"/>
      <c r="AX1443" s="222"/>
      <c r="AY1443" s="222"/>
      <c r="AZ1443" s="222"/>
      <c r="BA1443" s="222"/>
      <c r="BB1443" s="222"/>
      <c r="BC1443" s="222"/>
      <c r="BD1443" s="222"/>
      <c r="BE1443" s="222"/>
      <c r="BF1443" s="222"/>
      <c r="BG1443" s="222"/>
      <c r="BH1443" s="222"/>
      <c r="BI1443" s="222"/>
      <c r="BJ1443" s="222"/>
      <c r="BK1443" s="222"/>
      <c r="BL1443" s="222"/>
    </row>
    <row r="1514" spans="4:64" ht="65.45" customHeight="1">
      <c r="D1514" s="222" t="s">
        <v>470</v>
      </c>
      <c r="E1514" s="222"/>
      <c r="F1514" s="222"/>
      <c r="G1514" s="222"/>
      <c r="H1514" s="222"/>
      <c r="I1514" s="222"/>
      <c r="J1514" s="222"/>
      <c r="K1514" s="222"/>
      <c r="L1514" s="222"/>
      <c r="M1514" s="222"/>
      <c r="N1514" s="222"/>
      <c r="O1514" s="222"/>
      <c r="P1514" s="222"/>
      <c r="Q1514" s="222"/>
      <c r="R1514" s="222"/>
      <c r="S1514" s="222"/>
      <c r="T1514" s="222"/>
      <c r="U1514" s="222"/>
      <c r="V1514" s="222"/>
      <c r="W1514" s="222"/>
      <c r="X1514" s="222"/>
      <c r="Y1514" s="222"/>
      <c r="Z1514" s="222"/>
      <c r="AA1514" s="222"/>
      <c r="AB1514" s="222"/>
      <c r="AC1514" s="222"/>
      <c r="AM1514" s="222" t="s">
        <v>471</v>
      </c>
      <c r="AN1514" s="222"/>
      <c r="AO1514" s="222"/>
      <c r="AP1514" s="222"/>
      <c r="AQ1514" s="222"/>
      <c r="AR1514" s="222"/>
      <c r="AS1514" s="222"/>
      <c r="AT1514" s="222"/>
      <c r="AU1514" s="222"/>
      <c r="AV1514" s="222"/>
      <c r="AW1514" s="222"/>
      <c r="AX1514" s="222"/>
      <c r="AY1514" s="222"/>
      <c r="AZ1514" s="222"/>
      <c r="BA1514" s="222"/>
      <c r="BB1514" s="222"/>
      <c r="BC1514" s="222"/>
      <c r="BD1514" s="222"/>
      <c r="BE1514" s="222"/>
      <c r="BF1514" s="222"/>
      <c r="BG1514" s="222"/>
      <c r="BH1514" s="222"/>
      <c r="BI1514" s="222"/>
      <c r="BJ1514" s="222"/>
      <c r="BK1514" s="222"/>
      <c r="BL1514" s="222"/>
    </row>
  </sheetData>
  <mergeCells count="68">
    <mergeCell ref="C1169:AB1169"/>
    <mergeCell ref="AM1169:BL1169"/>
    <mergeCell ref="C956:AB956"/>
    <mergeCell ref="C957:AB957"/>
    <mergeCell ref="C959:AB959"/>
    <mergeCell ref="AM959:BL959"/>
    <mergeCell ref="C1027:AB1027"/>
    <mergeCell ref="AM1027:BL1027"/>
    <mergeCell ref="C826:AB826"/>
    <mergeCell ref="AM826:BL826"/>
    <mergeCell ref="C893:AB893"/>
    <mergeCell ref="AM893:BL893"/>
    <mergeCell ref="C1098:AB1098"/>
    <mergeCell ref="AM1098:BL1098"/>
    <mergeCell ref="C629:AB629"/>
    <mergeCell ref="AM629:BL629"/>
    <mergeCell ref="C695:AB695"/>
    <mergeCell ref="AM695:BL695"/>
    <mergeCell ref="C760:AB760"/>
    <mergeCell ref="AM760:BL760"/>
    <mergeCell ref="C433:AB433"/>
    <mergeCell ref="AM433:BL433"/>
    <mergeCell ref="C498:AB498"/>
    <mergeCell ref="AM498:BL498"/>
    <mergeCell ref="C563:AB563"/>
    <mergeCell ref="AM563:BL563"/>
    <mergeCell ref="P248:AA248"/>
    <mergeCell ref="B276:M276"/>
    <mergeCell ref="P276:AA276"/>
    <mergeCell ref="C303:AB303"/>
    <mergeCell ref="C367:AB367"/>
    <mergeCell ref="AM367:BL367"/>
    <mergeCell ref="C178:AB178"/>
    <mergeCell ref="AM178:BL178"/>
    <mergeCell ref="AM303:BL303"/>
    <mergeCell ref="B192:M192"/>
    <mergeCell ref="P192:AA192"/>
    <mergeCell ref="B220:M220"/>
    <mergeCell ref="P220:AA220"/>
    <mergeCell ref="C242:AB242"/>
    <mergeCell ref="AM242:BL242"/>
    <mergeCell ref="B248:M248"/>
    <mergeCell ref="P107:AA107"/>
    <mergeCell ref="C115:AB115"/>
    <mergeCell ref="B135:M135"/>
    <mergeCell ref="P135:AA135"/>
    <mergeCell ref="AQ162:BB162"/>
    <mergeCell ref="AQ168:BB168"/>
    <mergeCell ref="AM115:BL115"/>
    <mergeCell ref="B27:M27"/>
    <mergeCell ref="P27:AA27"/>
    <mergeCell ref="B53:M53"/>
    <mergeCell ref="P53:AA53"/>
    <mergeCell ref="C56:AB56"/>
    <mergeCell ref="AM56:BL56"/>
    <mergeCell ref="B80:M80"/>
    <mergeCell ref="P80:AA80"/>
    <mergeCell ref="B107:M107"/>
    <mergeCell ref="D1443:AC1443"/>
    <mergeCell ref="AM1443:BL1443"/>
    <mergeCell ref="D1514:AC1514"/>
    <mergeCell ref="AM1514:BL1514"/>
    <mergeCell ref="D1234:AC1234"/>
    <mergeCell ref="AM1234:BL1234"/>
    <mergeCell ref="D1304:AC1304"/>
    <mergeCell ref="AM1304:BL1304"/>
    <mergeCell ref="D1373:AC1373"/>
    <mergeCell ref="AM1373:BL1373"/>
  </mergeCells>
  <pageMargins left="0.7" right="0.7" top="0.75" bottom="0.75" header="0.3" footer="0.3"/>
  <pageSetup paperSize="9" orientation="portrait" r:id="rId1"/>
  <drawing r:id="rId2"/>
</worksheet>
</file>

<file path=xl/worksheets/sheet20.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0">
    <tabColor rgb="FF002060"/>
  </sheetPr>
  <dimension ref="A1:T140"/>
  <sheetViews>
    <sheetView showGridLines="0" zoomScale="80" zoomScaleNormal="80" workbookViewId="0">
      <selection activeCell="P4" sqref="P4:P5"/>
    </sheetView>
  </sheetViews>
  <sheetFormatPr defaultRowHeight="15"/>
  <cols>
    <col min="1" max="1" width="19.85546875" style="12" customWidth="1"/>
    <col min="2" max="2" width="11.85546875" style="96" customWidth="1"/>
    <col min="3" max="3" width="11.85546875" style="38" customWidth="1"/>
    <col min="4" max="4" width="11.85546875" style="96" customWidth="1"/>
    <col min="5" max="5" width="11.85546875" style="38" customWidth="1"/>
    <col min="6" max="6" width="11.85546875" style="96" customWidth="1"/>
    <col min="7" max="7" width="11.85546875" style="38" customWidth="1"/>
    <col min="8" max="8" width="11.85546875" style="96" customWidth="1"/>
    <col min="9" max="9" width="11.85546875" style="38" customWidth="1"/>
    <col min="10" max="10" width="11.85546875" style="96" customWidth="1"/>
    <col min="11" max="11" width="11.85546875" style="38" customWidth="1"/>
    <col min="12" max="12" width="11.85546875" style="96" customWidth="1"/>
    <col min="13" max="15" width="11.85546875" style="38" customWidth="1"/>
    <col min="16" max="16" width="11.85546875" style="96" customWidth="1"/>
    <col min="17" max="18" width="11.85546875" style="38" customWidth="1"/>
    <col min="20" max="20" width="10.85546875" bestFit="1" customWidth="1"/>
  </cols>
  <sheetData>
    <row r="1" spans="1:20" ht="24" customHeight="1">
      <c r="A1" s="188" t="s">
        <v>472</v>
      </c>
      <c r="B1" s="191"/>
      <c r="C1" s="190"/>
      <c r="D1" s="191"/>
      <c r="E1" s="190"/>
      <c r="F1" s="191"/>
      <c r="G1" s="190"/>
      <c r="H1" s="191"/>
      <c r="I1" s="190"/>
      <c r="J1" s="191"/>
      <c r="K1" s="190"/>
      <c r="L1" s="191"/>
    </row>
    <row r="2" spans="1:20" ht="14.1" customHeight="1">
      <c r="A2"/>
    </row>
    <row r="3" spans="1:20" ht="14.1" customHeight="1">
      <c r="A3"/>
    </row>
    <row r="4" spans="1:20" s="38" customFormat="1" ht="36" customHeight="1">
      <c r="A4" s="208" t="s">
        <v>305</v>
      </c>
      <c r="B4" s="212" t="s">
        <v>208</v>
      </c>
      <c r="C4" s="220"/>
      <c r="D4" s="212" t="s">
        <v>473</v>
      </c>
      <c r="E4" s="220"/>
      <c r="F4" s="212" t="s">
        <v>474</v>
      </c>
      <c r="G4" s="220"/>
      <c r="H4" s="212" t="s">
        <v>475</v>
      </c>
      <c r="I4" s="220"/>
      <c r="J4" s="212" t="s">
        <v>476</v>
      </c>
      <c r="K4" s="220"/>
      <c r="L4" s="212" t="s">
        <v>477</v>
      </c>
      <c r="M4" s="220"/>
      <c r="N4" s="212" t="s">
        <v>478</v>
      </c>
      <c r="O4" s="220"/>
      <c r="P4" s="225" t="s">
        <v>479</v>
      </c>
      <c r="Q4" s="227" t="s">
        <v>307</v>
      </c>
      <c r="R4" s="227" t="s">
        <v>480</v>
      </c>
    </row>
    <row r="5" spans="1:20" ht="24">
      <c r="A5" s="229"/>
      <c r="B5" s="63" t="s">
        <v>481</v>
      </c>
      <c r="C5" s="199" t="s">
        <v>307</v>
      </c>
      <c r="D5" s="63" t="s">
        <v>481</v>
      </c>
      <c r="E5" s="199" t="s">
        <v>307</v>
      </c>
      <c r="F5" s="63" t="s">
        <v>481</v>
      </c>
      <c r="G5" s="199" t="s">
        <v>307</v>
      </c>
      <c r="H5" s="63" t="s">
        <v>481</v>
      </c>
      <c r="I5" s="199" t="s">
        <v>307</v>
      </c>
      <c r="J5" s="63" t="s">
        <v>481</v>
      </c>
      <c r="K5" s="199" t="s">
        <v>307</v>
      </c>
      <c r="L5" s="63" t="s">
        <v>481</v>
      </c>
      <c r="M5" s="199" t="s">
        <v>307</v>
      </c>
      <c r="N5" s="63" t="s">
        <v>481</v>
      </c>
      <c r="O5" s="199" t="s">
        <v>307</v>
      </c>
      <c r="P5" s="226"/>
      <c r="Q5" s="228"/>
      <c r="R5" s="228"/>
    </row>
    <row r="6" spans="1:20">
      <c r="A6" s="50" t="s">
        <v>358</v>
      </c>
      <c r="B6" s="94">
        <v>9867</v>
      </c>
      <c r="C6" s="95">
        <v>2260699.14</v>
      </c>
      <c r="D6" s="94">
        <v>7322</v>
      </c>
      <c r="E6" s="95">
        <v>652984.31000000006</v>
      </c>
      <c r="F6" s="94">
        <v>389</v>
      </c>
      <c r="G6" s="95">
        <v>42854.33</v>
      </c>
      <c r="H6" s="94">
        <v>300</v>
      </c>
      <c r="I6" s="95">
        <v>69937.919999999998</v>
      </c>
      <c r="J6" s="94">
        <v>68</v>
      </c>
      <c r="K6" s="95">
        <v>17583.43</v>
      </c>
      <c r="L6" s="94">
        <v>532</v>
      </c>
      <c r="M6" s="95">
        <v>153587.6</v>
      </c>
      <c r="N6" s="94">
        <v>268.67525645609305</v>
      </c>
      <c r="O6" s="95">
        <v>53800</v>
      </c>
      <c r="P6" s="94">
        <v>10149</v>
      </c>
      <c r="Q6" s="95">
        <v>3251446.74</v>
      </c>
      <c r="R6" s="78">
        <v>320.3711439550695</v>
      </c>
      <c r="S6" s="15"/>
      <c r="T6" s="15"/>
    </row>
    <row r="7" spans="1:20">
      <c r="A7" s="49" t="s">
        <v>482</v>
      </c>
      <c r="B7" s="84">
        <v>4332</v>
      </c>
      <c r="C7" s="73">
        <v>1005170.2</v>
      </c>
      <c r="D7" s="84">
        <v>234</v>
      </c>
      <c r="E7" s="73">
        <v>29079.39</v>
      </c>
      <c r="F7" s="84">
        <v>183</v>
      </c>
      <c r="G7" s="73">
        <v>19897.689999999999</v>
      </c>
      <c r="H7" s="84">
        <v>354</v>
      </c>
      <c r="I7" s="73">
        <v>72940.210000000006</v>
      </c>
      <c r="J7" s="84">
        <v>36</v>
      </c>
      <c r="K7" s="73">
        <v>9576.33</v>
      </c>
      <c r="L7" s="84">
        <v>290</v>
      </c>
      <c r="M7" s="73">
        <v>88583.72</v>
      </c>
      <c r="N7" s="84">
        <v>131.86081871650376</v>
      </c>
      <c r="O7" s="73">
        <v>26400</v>
      </c>
      <c r="P7" s="84">
        <v>4579</v>
      </c>
      <c r="Q7" s="73">
        <v>1251647.54</v>
      </c>
      <c r="R7" s="74">
        <v>273.34517143481111</v>
      </c>
      <c r="S7" s="19"/>
      <c r="T7" s="15"/>
    </row>
    <row r="8" spans="1:20">
      <c r="A8" s="50" t="s">
        <v>483</v>
      </c>
      <c r="B8" s="94">
        <v>7773</v>
      </c>
      <c r="C8" s="77">
        <v>1831806.33</v>
      </c>
      <c r="D8" s="94">
        <v>208</v>
      </c>
      <c r="E8" s="77">
        <v>25779.94</v>
      </c>
      <c r="F8" s="94">
        <v>303</v>
      </c>
      <c r="G8" s="77">
        <v>31173.05</v>
      </c>
      <c r="H8" s="94">
        <v>420</v>
      </c>
      <c r="I8" s="77">
        <v>69701.38</v>
      </c>
      <c r="J8" s="94">
        <v>56</v>
      </c>
      <c r="K8" s="77">
        <v>14289.35</v>
      </c>
      <c r="L8" s="94">
        <v>168</v>
      </c>
      <c r="M8" s="77">
        <v>50907.360000000001</v>
      </c>
      <c r="N8" s="94">
        <v>333.15357012895521</v>
      </c>
      <c r="O8" s="77">
        <v>66600</v>
      </c>
      <c r="P8" s="94">
        <v>8058</v>
      </c>
      <c r="Q8" s="77">
        <v>2090257.42</v>
      </c>
      <c r="R8" s="78">
        <v>259.4015165053363</v>
      </c>
      <c r="S8" s="19"/>
      <c r="T8" s="15"/>
    </row>
    <row r="9" spans="1:20">
      <c r="A9" s="49" t="s">
        <v>309</v>
      </c>
      <c r="B9" s="84">
        <v>279</v>
      </c>
      <c r="C9" s="73">
        <v>66374.67</v>
      </c>
      <c r="D9" s="84">
        <v>10</v>
      </c>
      <c r="E9" s="73" t="s">
        <v>211</v>
      </c>
      <c r="F9" s="84">
        <v>10</v>
      </c>
      <c r="G9" s="73" t="s">
        <v>211</v>
      </c>
      <c r="H9" s="84">
        <v>10</v>
      </c>
      <c r="I9" s="73" t="s">
        <v>211</v>
      </c>
      <c r="J9" s="84">
        <v>10</v>
      </c>
      <c r="K9" s="73" t="s">
        <v>211</v>
      </c>
      <c r="L9" s="84">
        <v>14</v>
      </c>
      <c r="M9" s="73">
        <v>4547.08</v>
      </c>
      <c r="N9" s="84">
        <v>10</v>
      </c>
      <c r="O9" s="73" t="s">
        <v>211</v>
      </c>
      <c r="P9" s="84">
        <v>284</v>
      </c>
      <c r="Q9" s="73">
        <v>74268.19</v>
      </c>
      <c r="R9" s="74">
        <v>261.50771126760566</v>
      </c>
      <c r="S9" s="19"/>
      <c r="T9" s="15"/>
    </row>
    <row r="10" spans="1:20">
      <c r="A10" s="50" t="s">
        <v>484</v>
      </c>
      <c r="B10" s="94">
        <v>5761</v>
      </c>
      <c r="C10" s="77">
        <v>1357840.78</v>
      </c>
      <c r="D10" s="94">
        <v>3348</v>
      </c>
      <c r="E10" s="77">
        <v>285984.08</v>
      </c>
      <c r="F10" s="94">
        <v>264</v>
      </c>
      <c r="G10" s="77">
        <v>26676.77</v>
      </c>
      <c r="H10" s="94">
        <v>430</v>
      </c>
      <c r="I10" s="77">
        <v>96777.94</v>
      </c>
      <c r="J10" s="94">
        <v>32</v>
      </c>
      <c r="K10" s="77">
        <v>8427.11</v>
      </c>
      <c r="L10" s="94">
        <v>521</v>
      </c>
      <c r="M10" s="77">
        <v>167684.45000000001</v>
      </c>
      <c r="N10" s="94">
        <v>152.5439897483937</v>
      </c>
      <c r="O10" s="77">
        <v>30600</v>
      </c>
      <c r="P10" s="94">
        <v>6138</v>
      </c>
      <c r="Q10" s="77">
        <v>1973991.13</v>
      </c>
      <c r="R10" s="78">
        <v>321.60168295861843</v>
      </c>
      <c r="S10" s="19"/>
      <c r="T10" s="15"/>
    </row>
    <row r="11" spans="1:20">
      <c r="A11" s="49" t="s">
        <v>361</v>
      </c>
      <c r="B11" s="84">
        <v>14566</v>
      </c>
      <c r="C11" s="73">
        <v>3644406.2</v>
      </c>
      <c r="D11" s="84">
        <v>6940</v>
      </c>
      <c r="E11" s="73">
        <v>615546.57999999996</v>
      </c>
      <c r="F11" s="84">
        <v>748</v>
      </c>
      <c r="G11" s="73">
        <v>79598.880000000005</v>
      </c>
      <c r="H11" s="84">
        <v>841</v>
      </c>
      <c r="I11" s="73">
        <v>175275.99</v>
      </c>
      <c r="J11" s="84">
        <v>74</v>
      </c>
      <c r="K11" s="73">
        <v>19013.810000000001</v>
      </c>
      <c r="L11" s="84">
        <v>725</v>
      </c>
      <c r="M11" s="73">
        <v>217617.25</v>
      </c>
      <c r="N11" s="84">
        <v>356.16384603373058</v>
      </c>
      <c r="O11" s="73">
        <v>71200</v>
      </c>
      <c r="P11" s="84">
        <v>15387</v>
      </c>
      <c r="Q11" s="73">
        <v>4822658.71</v>
      </c>
      <c r="R11" s="74">
        <v>313.42423539351398</v>
      </c>
      <c r="S11" s="19"/>
      <c r="T11" s="15"/>
    </row>
    <row r="12" spans="1:20">
      <c r="A12" s="50" t="s">
        <v>485</v>
      </c>
      <c r="B12" s="94">
        <v>6751</v>
      </c>
      <c r="C12" s="77">
        <v>1624234.68</v>
      </c>
      <c r="D12" s="94">
        <v>523</v>
      </c>
      <c r="E12" s="77">
        <v>64712.49</v>
      </c>
      <c r="F12" s="94">
        <v>236</v>
      </c>
      <c r="G12" s="77">
        <v>25680.89</v>
      </c>
      <c r="H12" s="94">
        <v>291</v>
      </c>
      <c r="I12" s="77">
        <v>57991.62</v>
      </c>
      <c r="J12" s="94">
        <v>40</v>
      </c>
      <c r="K12" s="77">
        <v>9535.5300000000007</v>
      </c>
      <c r="L12" s="94">
        <v>211</v>
      </c>
      <c r="M12" s="77">
        <v>60300.03</v>
      </c>
      <c r="N12" s="94">
        <v>204.92680969766508</v>
      </c>
      <c r="O12" s="77">
        <v>41000</v>
      </c>
      <c r="P12" s="94">
        <v>6983</v>
      </c>
      <c r="Q12" s="77">
        <v>1883455.24</v>
      </c>
      <c r="R12" s="78">
        <v>269.7200687383646</v>
      </c>
      <c r="S12" s="19"/>
      <c r="T12" s="15"/>
    </row>
    <row r="13" spans="1:20">
      <c r="A13" s="49" t="s">
        <v>486</v>
      </c>
      <c r="B13" s="84">
        <v>2348</v>
      </c>
      <c r="C13" s="73">
        <v>559881.31999999995</v>
      </c>
      <c r="D13" s="84">
        <v>59</v>
      </c>
      <c r="E13" s="73">
        <v>7140.62</v>
      </c>
      <c r="F13" s="84">
        <v>105</v>
      </c>
      <c r="G13" s="73">
        <v>9800.1200000000008</v>
      </c>
      <c r="H13" s="84">
        <v>86</v>
      </c>
      <c r="I13" s="73">
        <v>18612.560000000001</v>
      </c>
      <c r="J13" s="84">
        <v>19</v>
      </c>
      <c r="K13" s="73">
        <v>4245.29</v>
      </c>
      <c r="L13" s="84">
        <v>116</v>
      </c>
      <c r="M13" s="73">
        <v>33910.29</v>
      </c>
      <c r="N13" s="84">
        <v>48.668498113185485</v>
      </c>
      <c r="O13" s="73">
        <v>9800</v>
      </c>
      <c r="P13" s="84">
        <v>2432</v>
      </c>
      <c r="Q13" s="73">
        <v>643390.19999999995</v>
      </c>
      <c r="R13" s="74">
        <v>264.5518914473684</v>
      </c>
      <c r="S13" s="19"/>
      <c r="T13" s="15"/>
    </row>
    <row r="14" spans="1:20">
      <c r="A14" s="50" t="s">
        <v>332</v>
      </c>
      <c r="B14" s="94">
        <v>1791</v>
      </c>
      <c r="C14" s="77">
        <v>417630.89</v>
      </c>
      <c r="D14" s="94">
        <v>637</v>
      </c>
      <c r="E14" s="77">
        <v>56830.33</v>
      </c>
      <c r="F14" s="94">
        <v>47</v>
      </c>
      <c r="G14" s="77">
        <v>4400.45</v>
      </c>
      <c r="H14" s="94">
        <v>50</v>
      </c>
      <c r="I14" s="77">
        <v>11171.59</v>
      </c>
      <c r="J14" s="94">
        <v>15</v>
      </c>
      <c r="K14" s="77">
        <v>3962.99</v>
      </c>
      <c r="L14" s="94">
        <v>27</v>
      </c>
      <c r="M14" s="77">
        <v>7729.16</v>
      </c>
      <c r="N14" s="94">
        <v>35.343143446260186</v>
      </c>
      <c r="O14" s="77">
        <v>7000</v>
      </c>
      <c r="P14" s="94">
        <v>1826</v>
      </c>
      <c r="Q14" s="77">
        <v>508725.43</v>
      </c>
      <c r="R14" s="78">
        <v>278.60100219058052</v>
      </c>
      <c r="S14" s="19"/>
      <c r="T14" s="15"/>
    </row>
    <row r="15" spans="1:20">
      <c r="A15" s="49" t="s">
        <v>312</v>
      </c>
      <c r="B15" s="84">
        <v>36646</v>
      </c>
      <c r="C15" s="73">
        <v>8588391.8399999999</v>
      </c>
      <c r="D15" s="84">
        <v>16317</v>
      </c>
      <c r="E15" s="73">
        <v>1359897.92</v>
      </c>
      <c r="F15" s="84">
        <v>2643</v>
      </c>
      <c r="G15" s="73">
        <v>295976.14</v>
      </c>
      <c r="H15" s="84">
        <v>2194</v>
      </c>
      <c r="I15" s="73">
        <v>417924.89</v>
      </c>
      <c r="J15" s="84">
        <v>262</v>
      </c>
      <c r="K15" s="73">
        <v>63663.1</v>
      </c>
      <c r="L15" s="84">
        <v>2861</v>
      </c>
      <c r="M15" s="73">
        <v>876606.88</v>
      </c>
      <c r="N15" s="84">
        <v>419.6039256528054</v>
      </c>
      <c r="O15" s="73">
        <v>84000</v>
      </c>
      <c r="P15" s="84">
        <v>39404</v>
      </c>
      <c r="Q15" s="73">
        <v>11686460.77</v>
      </c>
      <c r="R15" s="74">
        <v>296.58056973911278</v>
      </c>
      <c r="S15" s="19"/>
      <c r="T15" s="15"/>
    </row>
    <row r="16" spans="1:20">
      <c r="A16" s="50" t="s">
        <v>487</v>
      </c>
      <c r="B16" s="94">
        <v>855</v>
      </c>
      <c r="C16" s="77">
        <v>200116.49</v>
      </c>
      <c r="D16" s="94">
        <v>267</v>
      </c>
      <c r="E16" s="77">
        <v>22327.35</v>
      </c>
      <c r="F16" s="94">
        <v>32</v>
      </c>
      <c r="G16" s="77">
        <v>3188.71</v>
      </c>
      <c r="H16" s="94">
        <v>48</v>
      </c>
      <c r="I16" s="77">
        <v>12849.02</v>
      </c>
      <c r="J16" s="94">
        <v>10</v>
      </c>
      <c r="K16" s="77" t="s">
        <v>211</v>
      </c>
      <c r="L16" s="94">
        <v>47</v>
      </c>
      <c r="M16" s="77">
        <v>15400.38</v>
      </c>
      <c r="N16" s="94">
        <v>26.004810454432782</v>
      </c>
      <c r="O16" s="77">
        <v>5200</v>
      </c>
      <c r="P16" s="94">
        <v>895</v>
      </c>
      <c r="Q16" s="77">
        <v>260607.55</v>
      </c>
      <c r="R16" s="78">
        <v>291.18162011173183</v>
      </c>
      <c r="S16" s="19"/>
      <c r="T16" s="15"/>
    </row>
    <row r="17" spans="1:20">
      <c r="A17" s="49" t="s">
        <v>488</v>
      </c>
      <c r="B17" s="84">
        <v>992</v>
      </c>
      <c r="C17" s="73">
        <v>231820.61</v>
      </c>
      <c r="D17" s="84">
        <v>412</v>
      </c>
      <c r="E17" s="73">
        <v>36589.68</v>
      </c>
      <c r="F17" s="84">
        <v>34</v>
      </c>
      <c r="G17" s="73">
        <v>3923.12</v>
      </c>
      <c r="H17" s="84">
        <v>77</v>
      </c>
      <c r="I17" s="73">
        <v>20401.27</v>
      </c>
      <c r="J17" s="84">
        <v>10</v>
      </c>
      <c r="K17" s="73" t="s">
        <v>211</v>
      </c>
      <c r="L17" s="84">
        <v>39</v>
      </c>
      <c r="M17" s="73">
        <v>11051.71</v>
      </c>
      <c r="N17" s="84">
        <v>41.053128485449932</v>
      </c>
      <c r="O17" s="73">
        <v>8200</v>
      </c>
      <c r="P17" s="84">
        <v>1048</v>
      </c>
      <c r="Q17" s="73">
        <v>313930.81</v>
      </c>
      <c r="R17" s="74">
        <v>299.5522996183206</v>
      </c>
      <c r="S17" s="19"/>
      <c r="T17" s="15"/>
    </row>
    <row r="18" spans="1:20">
      <c r="A18" s="50" t="s">
        <v>356</v>
      </c>
      <c r="B18" s="94">
        <v>10177</v>
      </c>
      <c r="C18" s="77">
        <v>2486652.96</v>
      </c>
      <c r="D18" s="94">
        <v>5493</v>
      </c>
      <c r="E18" s="77">
        <v>506846.08</v>
      </c>
      <c r="F18" s="94">
        <v>475</v>
      </c>
      <c r="G18" s="77">
        <v>55882.12</v>
      </c>
      <c r="H18" s="94">
        <v>698</v>
      </c>
      <c r="I18" s="77">
        <v>146607</v>
      </c>
      <c r="J18" s="94">
        <v>73</v>
      </c>
      <c r="K18" s="77">
        <v>18921.13</v>
      </c>
      <c r="L18" s="94">
        <v>626</v>
      </c>
      <c r="M18" s="77">
        <v>202275.44</v>
      </c>
      <c r="N18" s="94">
        <v>385.75937947449415</v>
      </c>
      <c r="O18" s="77">
        <v>77200</v>
      </c>
      <c r="P18" s="94">
        <v>10839</v>
      </c>
      <c r="Q18" s="77">
        <v>3494384.72</v>
      </c>
      <c r="R18" s="78">
        <v>322.38995479287757</v>
      </c>
      <c r="S18" s="19"/>
      <c r="T18" s="15"/>
    </row>
    <row r="19" spans="1:20">
      <c r="A19" s="49" t="s">
        <v>319</v>
      </c>
      <c r="B19" s="84">
        <v>424</v>
      </c>
      <c r="C19" s="73">
        <v>93375.21</v>
      </c>
      <c r="D19" s="84">
        <v>10</v>
      </c>
      <c r="E19" s="73" t="s">
        <v>211</v>
      </c>
      <c r="F19" s="84">
        <v>16</v>
      </c>
      <c r="G19" s="73">
        <v>993.61</v>
      </c>
      <c r="H19" s="84">
        <v>11</v>
      </c>
      <c r="I19" s="73">
        <v>1683.45</v>
      </c>
      <c r="J19" s="84">
        <v>10</v>
      </c>
      <c r="K19" s="73" t="s">
        <v>211</v>
      </c>
      <c r="L19" s="84">
        <v>39</v>
      </c>
      <c r="M19" s="73">
        <v>11632.35</v>
      </c>
      <c r="N19" s="84">
        <v>10</v>
      </c>
      <c r="O19" s="73" t="s">
        <v>211</v>
      </c>
      <c r="P19" s="84">
        <v>448</v>
      </c>
      <c r="Q19" s="73">
        <v>108178.21</v>
      </c>
      <c r="R19" s="74">
        <v>241.46921875000001</v>
      </c>
      <c r="S19" s="19"/>
      <c r="T19" s="15"/>
    </row>
    <row r="20" spans="1:20">
      <c r="A20" s="50" t="s">
        <v>317</v>
      </c>
      <c r="B20" s="94">
        <v>345</v>
      </c>
      <c r="C20" s="77">
        <v>80215.649999999994</v>
      </c>
      <c r="D20" s="94">
        <v>10</v>
      </c>
      <c r="E20" s="77" t="s">
        <v>211</v>
      </c>
      <c r="F20" s="94">
        <v>10</v>
      </c>
      <c r="G20" s="77" t="s">
        <v>211</v>
      </c>
      <c r="H20" s="94">
        <v>10</v>
      </c>
      <c r="I20" s="77" t="s">
        <v>211</v>
      </c>
      <c r="J20" s="94">
        <v>10</v>
      </c>
      <c r="K20" s="77" t="s">
        <v>211</v>
      </c>
      <c r="L20" s="94">
        <v>43</v>
      </c>
      <c r="M20" s="77">
        <v>13418.1</v>
      </c>
      <c r="N20" s="94">
        <v>10</v>
      </c>
      <c r="O20" s="77" t="s">
        <v>211</v>
      </c>
      <c r="P20" s="94">
        <v>357</v>
      </c>
      <c r="Q20" s="77">
        <v>98988.72</v>
      </c>
      <c r="R20" s="78">
        <v>277.27932773109245</v>
      </c>
      <c r="S20" s="19"/>
      <c r="T20" s="15"/>
    </row>
    <row r="21" spans="1:20">
      <c r="A21" s="49" t="s">
        <v>311</v>
      </c>
      <c r="B21" s="84">
        <v>281</v>
      </c>
      <c r="C21" s="73">
        <v>65061.84</v>
      </c>
      <c r="D21" s="84">
        <v>10</v>
      </c>
      <c r="E21" s="73" t="s">
        <v>211</v>
      </c>
      <c r="F21" s="84">
        <v>10</v>
      </c>
      <c r="G21" s="73" t="s">
        <v>211</v>
      </c>
      <c r="H21" s="84">
        <v>10</v>
      </c>
      <c r="I21" s="73" t="s">
        <v>211</v>
      </c>
      <c r="J21" s="84">
        <v>10</v>
      </c>
      <c r="K21" s="73" t="s">
        <v>211</v>
      </c>
      <c r="L21" s="84">
        <v>18</v>
      </c>
      <c r="M21" s="73">
        <v>5433.71</v>
      </c>
      <c r="N21" s="84">
        <v>10</v>
      </c>
      <c r="O21" s="73" t="s">
        <v>211</v>
      </c>
      <c r="P21" s="84">
        <v>293</v>
      </c>
      <c r="Q21" s="73">
        <v>72188.600000000006</v>
      </c>
      <c r="R21" s="74">
        <v>246.3774744027304</v>
      </c>
      <c r="S21" s="19"/>
      <c r="T21" s="15"/>
    </row>
    <row r="22" spans="1:20">
      <c r="A22" s="50" t="s">
        <v>345</v>
      </c>
      <c r="B22" s="94">
        <v>4049</v>
      </c>
      <c r="C22" s="77">
        <v>944470.62</v>
      </c>
      <c r="D22" s="94">
        <v>359</v>
      </c>
      <c r="E22" s="77">
        <v>43538.720000000001</v>
      </c>
      <c r="F22" s="94">
        <v>81</v>
      </c>
      <c r="G22" s="77">
        <v>7197.44</v>
      </c>
      <c r="H22" s="94">
        <v>160</v>
      </c>
      <c r="I22" s="77">
        <v>34310.080000000002</v>
      </c>
      <c r="J22" s="94">
        <v>16</v>
      </c>
      <c r="K22" s="77">
        <v>4194.3100000000004</v>
      </c>
      <c r="L22" s="94">
        <v>229</v>
      </c>
      <c r="M22" s="77">
        <v>68288.42</v>
      </c>
      <c r="N22" s="94">
        <v>28.130174919120471</v>
      </c>
      <c r="O22" s="77">
        <v>5600</v>
      </c>
      <c r="P22" s="94">
        <v>4136</v>
      </c>
      <c r="Q22" s="77">
        <v>1107599.6000000001</v>
      </c>
      <c r="R22" s="78">
        <v>267.79487427466154</v>
      </c>
      <c r="S22" s="19"/>
      <c r="T22" s="15"/>
    </row>
    <row r="23" spans="1:20">
      <c r="A23" s="49" t="s">
        <v>377</v>
      </c>
      <c r="B23" s="84">
        <v>2838</v>
      </c>
      <c r="C23" s="73">
        <v>711855.92</v>
      </c>
      <c r="D23" s="84">
        <v>1546</v>
      </c>
      <c r="E23" s="73">
        <v>139897.1</v>
      </c>
      <c r="F23" s="84">
        <v>205</v>
      </c>
      <c r="G23" s="73">
        <v>20162.77</v>
      </c>
      <c r="H23" s="84">
        <v>138</v>
      </c>
      <c r="I23" s="73">
        <v>22899.96</v>
      </c>
      <c r="J23" s="84">
        <v>13</v>
      </c>
      <c r="K23" s="73">
        <v>3343.72</v>
      </c>
      <c r="L23" s="84">
        <v>119</v>
      </c>
      <c r="M23" s="73">
        <v>31638.16</v>
      </c>
      <c r="N23" s="84">
        <v>86.029274098632058</v>
      </c>
      <c r="O23" s="73">
        <v>17200</v>
      </c>
      <c r="P23" s="84">
        <v>2996</v>
      </c>
      <c r="Q23" s="73">
        <v>946997.63</v>
      </c>
      <c r="R23" s="74">
        <v>316.08732643524701</v>
      </c>
      <c r="S23" s="19"/>
      <c r="T23" s="15"/>
    </row>
    <row r="24" spans="1:20">
      <c r="A24" s="50" t="s">
        <v>371</v>
      </c>
      <c r="B24" s="94">
        <v>4106</v>
      </c>
      <c r="C24" s="77">
        <v>938887.6</v>
      </c>
      <c r="D24" s="94">
        <v>114</v>
      </c>
      <c r="E24" s="77">
        <v>14024.75</v>
      </c>
      <c r="F24" s="94">
        <v>167</v>
      </c>
      <c r="G24" s="77">
        <v>15723.82</v>
      </c>
      <c r="H24" s="94">
        <v>113</v>
      </c>
      <c r="I24" s="77">
        <v>25710.01</v>
      </c>
      <c r="J24" s="94">
        <v>23</v>
      </c>
      <c r="K24" s="77">
        <v>5869.83</v>
      </c>
      <c r="L24" s="94">
        <v>199</v>
      </c>
      <c r="M24" s="77">
        <v>68331.070000000007</v>
      </c>
      <c r="N24" s="94">
        <v>146.73333190431373</v>
      </c>
      <c r="O24" s="77">
        <v>29400</v>
      </c>
      <c r="P24" s="94">
        <v>4245</v>
      </c>
      <c r="Q24" s="77">
        <v>1097947.08</v>
      </c>
      <c r="R24" s="78">
        <v>258.64477738515905</v>
      </c>
      <c r="S24" s="19"/>
      <c r="T24" s="15"/>
    </row>
    <row r="25" spans="1:20">
      <c r="A25" s="49" t="s">
        <v>489</v>
      </c>
      <c r="B25" s="84">
        <v>1997</v>
      </c>
      <c r="C25" s="73">
        <v>474040.1</v>
      </c>
      <c r="D25" s="84">
        <v>425</v>
      </c>
      <c r="E25" s="73">
        <v>37147.61</v>
      </c>
      <c r="F25" s="84">
        <v>67</v>
      </c>
      <c r="G25" s="73">
        <v>7925.8</v>
      </c>
      <c r="H25" s="84">
        <v>138</v>
      </c>
      <c r="I25" s="73">
        <v>32086.19</v>
      </c>
      <c r="J25" s="84">
        <v>11</v>
      </c>
      <c r="K25" s="73">
        <v>2677.72</v>
      </c>
      <c r="L25" s="84">
        <v>74</v>
      </c>
      <c r="M25" s="73">
        <v>21467.759999999998</v>
      </c>
      <c r="N25" s="84">
        <v>50.896537435896292</v>
      </c>
      <c r="O25" s="73">
        <v>10200</v>
      </c>
      <c r="P25" s="84">
        <v>2100</v>
      </c>
      <c r="Q25" s="73">
        <v>585545.17000000004</v>
      </c>
      <c r="R25" s="74">
        <v>278.83103333333338</v>
      </c>
      <c r="S25" s="19"/>
      <c r="T25" s="15"/>
    </row>
    <row r="26" spans="1:20">
      <c r="A26" s="50" t="s">
        <v>340</v>
      </c>
      <c r="B26" s="94">
        <v>6836</v>
      </c>
      <c r="C26" s="77">
        <v>1552329.51</v>
      </c>
      <c r="D26" s="94">
        <v>4071</v>
      </c>
      <c r="E26" s="77">
        <v>331095.67999999999</v>
      </c>
      <c r="F26" s="94">
        <v>716</v>
      </c>
      <c r="G26" s="77">
        <v>83317.63</v>
      </c>
      <c r="H26" s="94">
        <v>654</v>
      </c>
      <c r="I26" s="77">
        <v>116943.76</v>
      </c>
      <c r="J26" s="94">
        <v>54</v>
      </c>
      <c r="K26" s="77">
        <v>12872.67</v>
      </c>
      <c r="L26" s="94">
        <v>286</v>
      </c>
      <c r="M26" s="77">
        <v>93603.839999999997</v>
      </c>
      <c r="N26" s="94">
        <v>184.02941935247361</v>
      </c>
      <c r="O26" s="77">
        <v>36800</v>
      </c>
      <c r="P26" s="94">
        <v>7718</v>
      </c>
      <c r="Q26" s="77">
        <v>2226963.09</v>
      </c>
      <c r="R26" s="78">
        <v>288.54147317958018</v>
      </c>
      <c r="S26" s="19"/>
      <c r="T26" s="15"/>
    </row>
    <row r="27" spans="1:20">
      <c r="A27" s="49" t="s">
        <v>490</v>
      </c>
      <c r="B27" s="84">
        <v>20933</v>
      </c>
      <c r="C27" s="73">
        <v>4910154.55</v>
      </c>
      <c r="D27" s="84">
        <v>7321</v>
      </c>
      <c r="E27" s="73">
        <v>627051.14</v>
      </c>
      <c r="F27" s="84">
        <v>1485</v>
      </c>
      <c r="G27" s="73">
        <v>151784.66</v>
      </c>
      <c r="H27" s="84">
        <v>1313</v>
      </c>
      <c r="I27" s="73">
        <v>255593.17</v>
      </c>
      <c r="J27" s="84">
        <v>139</v>
      </c>
      <c r="K27" s="73">
        <v>36210.75</v>
      </c>
      <c r="L27" s="84">
        <v>1989</v>
      </c>
      <c r="M27" s="73">
        <v>634650.82999999996</v>
      </c>
      <c r="N27" s="84">
        <v>200.63120439320966</v>
      </c>
      <c r="O27" s="73">
        <v>40200</v>
      </c>
      <c r="P27" s="84">
        <v>22398</v>
      </c>
      <c r="Q27" s="73">
        <v>6655645.0899999999</v>
      </c>
      <c r="R27" s="74">
        <v>297.15354451290295</v>
      </c>
      <c r="S27" s="19"/>
      <c r="T27" s="15"/>
    </row>
    <row r="28" spans="1:20">
      <c r="A28" s="50" t="s">
        <v>491</v>
      </c>
      <c r="B28" s="94">
        <v>5961</v>
      </c>
      <c r="C28" s="77">
        <v>1490188.66</v>
      </c>
      <c r="D28" s="94">
        <v>3508</v>
      </c>
      <c r="E28" s="77">
        <v>318750.15999999997</v>
      </c>
      <c r="F28" s="94">
        <v>320</v>
      </c>
      <c r="G28" s="77">
        <v>35101.54</v>
      </c>
      <c r="H28" s="94">
        <v>399</v>
      </c>
      <c r="I28" s="77">
        <v>67629.06</v>
      </c>
      <c r="J28" s="94">
        <v>29</v>
      </c>
      <c r="K28" s="77">
        <v>7578.92</v>
      </c>
      <c r="L28" s="94">
        <v>210</v>
      </c>
      <c r="M28" s="77">
        <v>63489.27</v>
      </c>
      <c r="N28" s="94">
        <v>420.20938799762325</v>
      </c>
      <c r="O28" s="77">
        <v>84000</v>
      </c>
      <c r="P28" s="94">
        <v>6365</v>
      </c>
      <c r="Q28" s="77">
        <v>2066737.61</v>
      </c>
      <c r="R28" s="78">
        <v>324.70347368421056</v>
      </c>
      <c r="S28" s="19"/>
      <c r="T28" s="15"/>
    </row>
    <row r="29" spans="1:20">
      <c r="A29" s="49" t="s">
        <v>310</v>
      </c>
      <c r="B29" s="84">
        <v>44024</v>
      </c>
      <c r="C29" s="73">
        <v>10783114.83</v>
      </c>
      <c r="D29" s="84">
        <v>18508</v>
      </c>
      <c r="E29" s="73">
        <v>1658340.65</v>
      </c>
      <c r="F29" s="84">
        <v>2753</v>
      </c>
      <c r="G29" s="73">
        <v>247681.29</v>
      </c>
      <c r="H29" s="84">
        <v>2245</v>
      </c>
      <c r="I29" s="73">
        <v>453344.21</v>
      </c>
      <c r="J29" s="84">
        <v>229</v>
      </c>
      <c r="K29" s="73">
        <v>57752.55</v>
      </c>
      <c r="L29" s="84">
        <v>2456</v>
      </c>
      <c r="M29" s="73">
        <v>742163.88</v>
      </c>
      <c r="N29" s="84">
        <v>583.32581143506673</v>
      </c>
      <c r="O29" s="73">
        <v>116600</v>
      </c>
      <c r="P29" s="84">
        <v>46342</v>
      </c>
      <c r="Q29" s="73">
        <v>14058997.41</v>
      </c>
      <c r="R29" s="74">
        <v>303.37485240170906</v>
      </c>
      <c r="S29" s="19"/>
      <c r="T29" s="15"/>
    </row>
    <row r="30" spans="1:20">
      <c r="A30" s="50" t="s">
        <v>313</v>
      </c>
      <c r="B30" s="94">
        <v>337</v>
      </c>
      <c r="C30" s="77">
        <v>76337.42</v>
      </c>
      <c r="D30" s="94">
        <v>23</v>
      </c>
      <c r="E30" s="77">
        <v>2239.85</v>
      </c>
      <c r="F30" s="94">
        <v>15</v>
      </c>
      <c r="G30" s="77">
        <v>1299.3399999999999</v>
      </c>
      <c r="H30" s="94">
        <v>16</v>
      </c>
      <c r="I30" s="77">
        <v>4873.91</v>
      </c>
      <c r="J30" s="94">
        <v>10</v>
      </c>
      <c r="K30" s="77" t="s">
        <v>211</v>
      </c>
      <c r="L30" s="94">
        <v>10</v>
      </c>
      <c r="M30" s="77" t="s">
        <v>211</v>
      </c>
      <c r="N30" s="94">
        <v>10</v>
      </c>
      <c r="O30" s="77" t="s">
        <v>211</v>
      </c>
      <c r="P30" s="94">
        <v>353</v>
      </c>
      <c r="Q30" s="77">
        <v>88327.61</v>
      </c>
      <c r="R30" s="78">
        <v>250.21985835694051</v>
      </c>
      <c r="S30" s="19"/>
      <c r="T30" s="15"/>
    </row>
    <row r="31" spans="1:20">
      <c r="A31" s="49" t="s">
        <v>308</v>
      </c>
      <c r="B31" s="84">
        <v>55835</v>
      </c>
      <c r="C31" s="73">
        <v>13730591.49</v>
      </c>
      <c r="D31" s="84">
        <v>15224</v>
      </c>
      <c r="E31" s="73">
        <v>1450765.06</v>
      </c>
      <c r="F31" s="84">
        <v>2755</v>
      </c>
      <c r="G31" s="73">
        <v>291760.14</v>
      </c>
      <c r="H31" s="84">
        <v>3913</v>
      </c>
      <c r="I31" s="73">
        <v>782030.96</v>
      </c>
      <c r="J31" s="84">
        <v>726</v>
      </c>
      <c r="K31" s="73">
        <v>187991.63</v>
      </c>
      <c r="L31" s="84">
        <v>3292</v>
      </c>
      <c r="M31" s="73">
        <v>1018660.29</v>
      </c>
      <c r="N31" s="84">
        <v>1641.0637971118124</v>
      </c>
      <c r="O31" s="73">
        <v>328200</v>
      </c>
      <c r="P31" s="84">
        <v>58836</v>
      </c>
      <c r="Q31" s="73">
        <v>17789999.57</v>
      </c>
      <c r="R31" s="74">
        <v>302.36589112108231</v>
      </c>
      <c r="S31" s="19"/>
      <c r="T31" s="15"/>
    </row>
    <row r="32" spans="1:20">
      <c r="A32" s="50" t="s">
        <v>315</v>
      </c>
      <c r="B32" s="94">
        <v>348</v>
      </c>
      <c r="C32" s="77">
        <v>80898.12</v>
      </c>
      <c r="D32" s="94">
        <v>12</v>
      </c>
      <c r="E32" s="77">
        <v>1453.09</v>
      </c>
      <c r="F32" s="94">
        <v>10</v>
      </c>
      <c r="G32" s="77" t="s">
        <v>211</v>
      </c>
      <c r="H32" s="94">
        <v>10</v>
      </c>
      <c r="I32" s="77" t="s">
        <v>211</v>
      </c>
      <c r="J32" s="94">
        <v>10</v>
      </c>
      <c r="K32" s="77" t="s">
        <v>211</v>
      </c>
      <c r="L32" s="94">
        <v>16</v>
      </c>
      <c r="M32" s="77">
        <v>4993.21</v>
      </c>
      <c r="N32" s="94">
        <v>10</v>
      </c>
      <c r="O32" s="77" t="s">
        <v>211</v>
      </c>
      <c r="P32" s="94">
        <v>355</v>
      </c>
      <c r="Q32" s="77">
        <v>90474.21</v>
      </c>
      <c r="R32" s="78">
        <v>254.8569295774648</v>
      </c>
      <c r="S32" s="19"/>
      <c r="T32" s="15"/>
    </row>
    <row r="33" spans="1:20">
      <c r="A33" s="49" t="s">
        <v>341</v>
      </c>
      <c r="B33" s="84">
        <v>9669</v>
      </c>
      <c r="C33" s="73">
        <v>2293296.7400000002</v>
      </c>
      <c r="D33" s="84">
        <v>3603</v>
      </c>
      <c r="E33" s="73">
        <v>332523.87</v>
      </c>
      <c r="F33" s="84">
        <v>470</v>
      </c>
      <c r="G33" s="73">
        <v>38810.76</v>
      </c>
      <c r="H33" s="84">
        <v>552</v>
      </c>
      <c r="I33" s="73">
        <v>100604.65</v>
      </c>
      <c r="J33" s="84">
        <v>87</v>
      </c>
      <c r="K33" s="73">
        <v>21770.09</v>
      </c>
      <c r="L33" s="84">
        <v>384</v>
      </c>
      <c r="M33" s="73">
        <v>114881.27</v>
      </c>
      <c r="N33" s="84">
        <v>131.80535455416444</v>
      </c>
      <c r="O33" s="73">
        <v>26400</v>
      </c>
      <c r="P33" s="84">
        <v>10055</v>
      </c>
      <c r="Q33" s="73">
        <v>2928287.39</v>
      </c>
      <c r="R33" s="74">
        <v>291.22699055196421</v>
      </c>
      <c r="S33" s="19"/>
      <c r="T33" s="15"/>
    </row>
    <row r="34" spans="1:20">
      <c r="A34" s="50" t="s">
        <v>492</v>
      </c>
      <c r="B34" s="94">
        <v>11076</v>
      </c>
      <c r="C34" s="77">
        <v>2673567.9900000002</v>
      </c>
      <c r="D34" s="94">
        <v>343</v>
      </c>
      <c r="E34" s="77">
        <v>41745.86</v>
      </c>
      <c r="F34" s="94">
        <v>381</v>
      </c>
      <c r="G34" s="77">
        <v>37230.61</v>
      </c>
      <c r="H34" s="94">
        <v>560</v>
      </c>
      <c r="I34" s="77">
        <v>118723.26</v>
      </c>
      <c r="J34" s="94">
        <v>93</v>
      </c>
      <c r="K34" s="77">
        <v>23405.99</v>
      </c>
      <c r="L34" s="94">
        <v>371</v>
      </c>
      <c r="M34" s="77">
        <v>122704.77</v>
      </c>
      <c r="N34" s="94">
        <v>227.45449279130014</v>
      </c>
      <c r="O34" s="77">
        <v>45400</v>
      </c>
      <c r="P34" s="94">
        <v>11418</v>
      </c>
      <c r="Q34" s="77">
        <v>3062778.49</v>
      </c>
      <c r="R34" s="78">
        <v>268.24124102294627</v>
      </c>
      <c r="S34" s="19"/>
      <c r="T34" s="15"/>
    </row>
    <row r="35" spans="1:20">
      <c r="A35" s="49" t="s">
        <v>493</v>
      </c>
      <c r="B35" s="84">
        <v>518</v>
      </c>
      <c r="C35" s="73">
        <v>124813.3</v>
      </c>
      <c r="D35" s="84">
        <v>10</v>
      </c>
      <c r="E35" s="73" t="s">
        <v>211</v>
      </c>
      <c r="F35" s="84">
        <v>18</v>
      </c>
      <c r="G35" s="73">
        <v>1840.07</v>
      </c>
      <c r="H35" s="84">
        <v>20</v>
      </c>
      <c r="I35" s="73">
        <v>5094.46</v>
      </c>
      <c r="J35" s="84">
        <v>10</v>
      </c>
      <c r="K35" s="73" t="s">
        <v>211</v>
      </c>
      <c r="L35" s="84">
        <v>20</v>
      </c>
      <c r="M35" s="73">
        <v>6141.68</v>
      </c>
      <c r="N35" s="84">
        <v>10</v>
      </c>
      <c r="O35" s="73" t="s">
        <v>211</v>
      </c>
      <c r="P35" s="84">
        <v>544</v>
      </c>
      <c r="Q35" s="73">
        <v>139510.82999999999</v>
      </c>
      <c r="R35" s="74">
        <v>256.45373161764701</v>
      </c>
      <c r="S35" s="19"/>
      <c r="T35" s="15"/>
    </row>
    <row r="36" spans="1:20">
      <c r="A36" s="50" t="s">
        <v>494</v>
      </c>
      <c r="B36" s="94">
        <v>13587</v>
      </c>
      <c r="C36" s="77">
        <v>3284372.95</v>
      </c>
      <c r="D36" s="94">
        <v>408</v>
      </c>
      <c r="E36" s="77">
        <v>50638.57</v>
      </c>
      <c r="F36" s="94">
        <v>691</v>
      </c>
      <c r="G36" s="77">
        <v>65861.710000000006</v>
      </c>
      <c r="H36" s="94">
        <v>560</v>
      </c>
      <c r="I36" s="77">
        <v>135363.28</v>
      </c>
      <c r="J36" s="94">
        <v>144</v>
      </c>
      <c r="K36" s="77">
        <v>37361.35</v>
      </c>
      <c r="L36" s="94">
        <v>571</v>
      </c>
      <c r="M36" s="77">
        <v>173350.31</v>
      </c>
      <c r="N36" s="94">
        <v>322.09339952590193</v>
      </c>
      <c r="O36" s="77">
        <v>64400</v>
      </c>
      <c r="P36" s="94">
        <v>14080</v>
      </c>
      <c r="Q36" s="77">
        <v>3811348.16</v>
      </c>
      <c r="R36" s="78">
        <v>270.69234090909094</v>
      </c>
      <c r="S36" s="19"/>
      <c r="T36" s="15"/>
    </row>
    <row r="37" spans="1:20">
      <c r="A37" s="49" t="s">
        <v>495</v>
      </c>
      <c r="B37" s="84">
        <v>650</v>
      </c>
      <c r="C37" s="73">
        <v>156544.48000000001</v>
      </c>
      <c r="D37" s="84">
        <v>274</v>
      </c>
      <c r="E37" s="73">
        <v>24834.28</v>
      </c>
      <c r="F37" s="84">
        <v>38</v>
      </c>
      <c r="G37" s="73">
        <v>4518.09</v>
      </c>
      <c r="H37" s="84">
        <v>49</v>
      </c>
      <c r="I37" s="73">
        <v>12156.6</v>
      </c>
      <c r="J37" s="84">
        <v>10</v>
      </c>
      <c r="K37" s="73" t="s">
        <v>211</v>
      </c>
      <c r="L37" s="84">
        <v>12</v>
      </c>
      <c r="M37" s="73">
        <v>4252.1400000000003</v>
      </c>
      <c r="N37" s="84">
        <v>10</v>
      </c>
      <c r="O37" s="73" t="s">
        <v>211</v>
      </c>
      <c r="P37" s="84">
        <v>680</v>
      </c>
      <c r="Q37" s="73">
        <v>203737.34</v>
      </c>
      <c r="R37" s="74">
        <v>299.61373529411765</v>
      </c>
      <c r="S37" s="19"/>
      <c r="T37" s="15"/>
    </row>
    <row r="38" spans="1:20">
      <c r="A38" s="50" t="s">
        <v>496</v>
      </c>
      <c r="B38" s="94">
        <v>694</v>
      </c>
      <c r="C38" s="77">
        <v>155038.38</v>
      </c>
      <c r="D38" s="94">
        <v>10</v>
      </c>
      <c r="E38" s="77" t="s">
        <v>211</v>
      </c>
      <c r="F38" s="94">
        <v>17</v>
      </c>
      <c r="G38" s="77">
        <v>1745.66</v>
      </c>
      <c r="H38" s="94">
        <v>31</v>
      </c>
      <c r="I38" s="77">
        <v>9356.77</v>
      </c>
      <c r="J38" s="94">
        <v>10</v>
      </c>
      <c r="K38" s="77" t="s">
        <v>211</v>
      </c>
      <c r="L38" s="94">
        <v>43</v>
      </c>
      <c r="M38" s="77">
        <v>13324.87</v>
      </c>
      <c r="N38" s="94">
        <v>10</v>
      </c>
      <c r="O38" s="77" t="s">
        <v>211</v>
      </c>
      <c r="P38" s="94">
        <v>721</v>
      </c>
      <c r="Q38" s="77">
        <v>179936.55</v>
      </c>
      <c r="R38" s="78">
        <v>249.56525658807212</v>
      </c>
      <c r="S38" s="19"/>
      <c r="T38" s="15"/>
    </row>
    <row r="39" spans="1:20" ht="24">
      <c r="A39" s="49" t="s">
        <v>372</v>
      </c>
      <c r="B39" s="84">
        <v>2242</v>
      </c>
      <c r="C39" s="73">
        <v>539232.48</v>
      </c>
      <c r="D39" s="84">
        <v>1362</v>
      </c>
      <c r="E39" s="73">
        <v>127440.79</v>
      </c>
      <c r="F39" s="84">
        <v>61</v>
      </c>
      <c r="G39" s="73">
        <v>6284.25</v>
      </c>
      <c r="H39" s="84">
        <v>104</v>
      </c>
      <c r="I39" s="73">
        <v>20037.28</v>
      </c>
      <c r="J39" s="84">
        <v>16</v>
      </c>
      <c r="K39" s="73">
        <v>4267.91</v>
      </c>
      <c r="L39" s="84">
        <v>85</v>
      </c>
      <c r="M39" s="73">
        <v>27493.43</v>
      </c>
      <c r="N39" s="84">
        <v>60.129821475097224</v>
      </c>
      <c r="O39" s="73">
        <v>12000</v>
      </c>
      <c r="P39" s="84">
        <v>2315</v>
      </c>
      <c r="Q39" s="73">
        <v>736756.14</v>
      </c>
      <c r="R39" s="74">
        <v>318.25319222462201</v>
      </c>
      <c r="S39" s="19"/>
      <c r="T39" s="15"/>
    </row>
    <row r="40" spans="1:20">
      <c r="A40" s="50" t="s">
        <v>497</v>
      </c>
      <c r="B40" s="94">
        <v>2659</v>
      </c>
      <c r="C40" s="77">
        <v>640377</v>
      </c>
      <c r="D40" s="94">
        <v>913</v>
      </c>
      <c r="E40" s="77">
        <v>82807.45</v>
      </c>
      <c r="F40" s="94">
        <v>102</v>
      </c>
      <c r="G40" s="77">
        <v>11483.37</v>
      </c>
      <c r="H40" s="94">
        <v>153</v>
      </c>
      <c r="I40" s="77">
        <v>27702.12</v>
      </c>
      <c r="J40" s="94">
        <v>10</v>
      </c>
      <c r="K40" s="77" t="s">
        <v>211</v>
      </c>
      <c r="L40" s="94">
        <v>218</v>
      </c>
      <c r="M40" s="77">
        <v>72912.490000000005</v>
      </c>
      <c r="N40" s="94">
        <v>65.602495241423753</v>
      </c>
      <c r="O40" s="77">
        <v>13200</v>
      </c>
      <c r="P40" s="94">
        <v>2778</v>
      </c>
      <c r="Q40" s="77">
        <v>850467.9</v>
      </c>
      <c r="R40" s="78">
        <v>306.14395248380129</v>
      </c>
      <c r="S40" s="19"/>
      <c r="T40" s="15"/>
    </row>
    <row r="41" spans="1:20">
      <c r="A41" s="49" t="s">
        <v>322</v>
      </c>
      <c r="B41" s="84">
        <v>24243</v>
      </c>
      <c r="C41" s="73">
        <v>5716028.4500000002</v>
      </c>
      <c r="D41" s="84">
        <v>11973</v>
      </c>
      <c r="E41" s="73">
        <v>1008481.35</v>
      </c>
      <c r="F41" s="84">
        <v>1529</v>
      </c>
      <c r="G41" s="73">
        <v>150072.09</v>
      </c>
      <c r="H41" s="84">
        <v>910</v>
      </c>
      <c r="I41" s="73">
        <v>180420.54</v>
      </c>
      <c r="J41" s="84">
        <v>124</v>
      </c>
      <c r="K41" s="73">
        <v>31088.48</v>
      </c>
      <c r="L41" s="84">
        <v>2254</v>
      </c>
      <c r="M41" s="73">
        <v>664638.81000000006</v>
      </c>
      <c r="N41" s="84">
        <v>256.48373733193046</v>
      </c>
      <c r="O41" s="73">
        <v>51200</v>
      </c>
      <c r="P41" s="84">
        <v>25660</v>
      </c>
      <c r="Q41" s="73">
        <v>7801929.7300000004</v>
      </c>
      <c r="R41" s="74">
        <v>304.05026227591583</v>
      </c>
      <c r="S41" s="19"/>
      <c r="T41" s="15"/>
    </row>
    <row r="42" spans="1:20">
      <c r="A42" s="50" t="s">
        <v>498</v>
      </c>
      <c r="B42" s="94">
        <v>7573</v>
      </c>
      <c r="C42" s="77">
        <v>1749042.52</v>
      </c>
      <c r="D42" s="94">
        <v>2311</v>
      </c>
      <c r="E42" s="77">
        <v>199129.8</v>
      </c>
      <c r="F42" s="94">
        <v>360</v>
      </c>
      <c r="G42" s="77">
        <v>36714.129999999997</v>
      </c>
      <c r="H42" s="94">
        <v>403</v>
      </c>
      <c r="I42" s="77">
        <v>81680.81</v>
      </c>
      <c r="J42" s="94">
        <v>42</v>
      </c>
      <c r="K42" s="77">
        <v>9434.4</v>
      </c>
      <c r="L42" s="94">
        <v>485</v>
      </c>
      <c r="M42" s="77">
        <v>153450.51999999999</v>
      </c>
      <c r="N42" s="94">
        <v>184.41904652320986</v>
      </c>
      <c r="O42" s="77">
        <v>36800</v>
      </c>
      <c r="P42" s="94">
        <v>7942</v>
      </c>
      <c r="Q42" s="77">
        <v>2266252.1800000002</v>
      </c>
      <c r="R42" s="78">
        <v>285.35031226391339</v>
      </c>
      <c r="S42" s="19"/>
      <c r="T42" s="15"/>
    </row>
    <row r="43" spans="1:20">
      <c r="A43" s="49" t="s">
        <v>499</v>
      </c>
      <c r="B43" s="84">
        <v>1314</v>
      </c>
      <c r="C43" s="73">
        <v>316121.94</v>
      </c>
      <c r="D43" s="84">
        <v>151</v>
      </c>
      <c r="E43" s="73">
        <v>13741.93</v>
      </c>
      <c r="F43" s="84">
        <v>69</v>
      </c>
      <c r="G43" s="73">
        <v>7819.24</v>
      </c>
      <c r="H43" s="84">
        <v>88</v>
      </c>
      <c r="I43" s="73">
        <v>14397.25</v>
      </c>
      <c r="J43" s="84">
        <v>16</v>
      </c>
      <c r="K43" s="73">
        <v>4161.4799999999996</v>
      </c>
      <c r="L43" s="84">
        <v>44</v>
      </c>
      <c r="M43" s="73">
        <v>13248.53</v>
      </c>
      <c r="N43" s="84">
        <v>49.108906132813345</v>
      </c>
      <c r="O43" s="73">
        <v>9800</v>
      </c>
      <c r="P43" s="84">
        <v>1389</v>
      </c>
      <c r="Q43" s="73">
        <v>379290.37</v>
      </c>
      <c r="R43" s="74">
        <v>273.06722102231822</v>
      </c>
      <c r="S43" s="19"/>
      <c r="T43" s="15"/>
    </row>
    <row r="44" spans="1:20">
      <c r="A44" s="50" t="s">
        <v>500</v>
      </c>
      <c r="B44" s="94">
        <v>1727</v>
      </c>
      <c r="C44" s="77">
        <v>403317.28</v>
      </c>
      <c r="D44" s="94">
        <v>86</v>
      </c>
      <c r="E44" s="77">
        <v>9820.5400000000009</v>
      </c>
      <c r="F44" s="94">
        <v>59</v>
      </c>
      <c r="G44" s="77">
        <v>6355.68</v>
      </c>
      <c r="H44" s="94">
        <v>61</v>
      </c>
      <c r="I44" s="77">
        <v>16284.11</v>
      </c>
      <c r="J44" s="94">
        <v>16</v>
      </c>
      <c r="K44" s="77">
        <v>4268.34</v>
      </c>
      <c r="L44" s="94">
        <v>163</v>
      </c>
      <c r="M44" s="77">
        <v>54527.33</v>
      </c>
      <c r="N44" s="94">
        <v>25.587750265930588</v>
      </c>
      <c r="O44" s="77">
        <v>5200</v>
      </c>
      <c r="P44" s="94">
        <v>1801</v>
      </c>
      <c r="Q44" s="77">
        <v>499773.28</v>
      </c>
      <c r="R44" s="78">
        <v>277.49765685730154</v>
      </c>
      <c r="S44" s="19"/>
      <c r="T44" s="15"/>
    </row>
    <row r="45" spans="1:20">
      <c r="A45" s="49" t="s">
        <v>501</v>
      </c>
      <c r="B45" s="84">
        <v>9001</v>
      </c>
      <c r="C45" s="73">
        <v>2154459.8199999998</v>
      </c>
      <c r="D45" s="84">
        <v>517</v>
      </c>
      <c r="E45" s="73">
        <v>64918.45</v>
      </c>
      <c r="F45" s="84">
        <v>252</v>
      </c>
      <c r="G45" s="73">
        <v>26273.21</v>
      </c>
      <c r="H45" s="84">
        <v>422</v>
      </c>
      <c r="I45" s="73">
        <v>92648.17</v>
      </c>
      <c r="J45" s="84">
        <v>57</v>
      </c>
      <c r="K45" s="73">
        <v>13880.7</v>
      </c>
      <c r="L45" s="84">
        <v>245</v>
      </c>
      <c r="M45" s="73">
        <v>74932.850000000006</v>
      </c>
      <c r="N45" s="84">
        <v>262.40548722421136</v>
      </c>
      <c r="O45" s="73">
        <v>52400</v>
      </c>
      <c r="P45" s="84">
        <v>9264</v>
      </c>
      <c r="Q45" s="73">
        <v>2479513.19</v>
      </c>
      <c r="R45" s="74">
        <v>267.65038752158893</v>
      </c>
      <c r="S45" s="19"/>
      <c r="T45" s="15"/>
    </row>
    <row r="46" spans="1:20">
      <c r="A46" s="50" t="s">
        <v>318</v>
      </c>
      <c r="B46" s="94">
        <v>30369</v>
      </c>
      <c r="C46" s="77">
        <v>7307213.1100000003</v>
      </c>
      <c r="D46" s="94">
        <v>9509</v>
      </c>
      <c r="E46" s="77">
        <v>845239.79</v>
      </c>
      <c r="F46" s="94">
        <v>897</v>
      </c>
      <c r="G46" s="77">
        <v>84589.9</v>
      </c>
      <c r="H46" s="94">
        <v>1058</v>
      </c>
      <c r="I46" s="77">
        <v>227199.15</v>
      </c>
      <c r="J46" s="94">
        <v>107</v>
      </c>
      <c r="K46" s="77">
        <v>27412.52</v>
      </c>
      <c r="L46" s="94">
        <v>2019</v>
      </c>
      <c r="M46" s="77">
        <v>585478.54</v>
      </c>
      <c r="N46" s="94">
        <v>139.067676922586</v>
      </c>
      <c r="O46" s="77">
        <v>27800</v>
      </c>
      <c r="P46" s="94">
        <v>31522</v>
      </c>
      <c r="Q46" s="77">
        <v>9104932.9900000002</v>
      </c>
      <c r="R46" s="78">
        <v>288.8437595964723</v>
      </c>
      <c r="S46" s="19"/>
      <c r="T46" s="15"/>
    </row>
    <row r="47" spans="1:20">
      <c r="A47" s="49" t="s">
        <v>344</v>
      </c>
      <c r="B47" s="84">
        <v>2713</v>
      </c>
      <c r="C47" s="73">
        <v>652050.28</v>
      </c>
      <c r="D47" s="84">
        <v>1508</v>
      </c>
      <c r="E47" s="73">
        <v>139781.1</v>
      </c>
      <c r="F47" s="84">
        <v>65</v>
      </c>
      <c r="G47" s="73">
        <v>6679.7</v>
      </c>
      <c r="H47" s="84">
        <v>82</v>
      </c>
      <c r="I47" s="73">
        <v>22878.02</v>
      </c>
      <c r="J47" s="84">
        <v>17</v>
      </c>
      <c r="K47" s="73">
        <v>4065.79</v>
      </c>
      <c r="L47" s="84">
        <v>59</v>
      </c>
      <c r="M47" s="73">
        <v>17091.97</v>
      </c>
      <c r="N47" s="84">
        <v>30.525982320674409</v>
      </c>
      <c r="O47" s="73">
        <v>6200</v>
      </c>
      <c r="P47" s="84">
        <v>2772</v>
      </c>
      <c r="Q47" s="73">
        <v>848746.85</v>
      </c>
      <c r="R47" s="74">
        <v>306.18573232323229</v>
      </c>
      <c r="S47" s="19"/>
      <c r="T47" s="15"/>
    </row>
    <row r="48" spans="1:20">
      <c r="A48" s="50" t="s">
        <v>502</v>
      </c>
      <c r="B48" s="94">
        <v>1615</v>
      </c>
      <c r="C48" s="77">
        <v>383427.18</v>
      </c>
      <c r="D48" s="94">
        <v>589</v>
      </c>
      <c r="E48" s="77">
        <v>53924.06</v>
      </c>
      <c r="F48" s="94">
        <v>49</v>
      </c>
      <c r="G48" s="77">
        <v>5876.71</v>
      </c>
      <c r="H48" s="94">
        <v>76</v>
      </c>
      <c r="I48" s="77">
        <v>14657.46</v>
      </c>
      <c r="J48" s="94">
        <v>10</v>
      </c>
      <c r="K48" s="77" t="s">
        <v>211</v>
      </c>
      <c r="L48" s="94">
        <v>94</v>
      </c>
      <c r="M48" s="77">
        <v>29150.62</v>
      </c>
      <c r="N48" s="94">
        <v>50.541414695613788</v>
      </c>
      <c r="O48" s="77">
        <v>10200</v>
      </c>
      <c r="P48" s="94">
        <v>1687</v>
      </c>
      <c r="Q48" s="77">
        <v>499915.75</v>
      </c>
      <c r="R48" s="78">
        <v>296.33417308832247</v>
      </c>
      <c r="S48" s="19"/>
      <c r="T48" s="15"/>
    </row>
    <row r="49" spans="1:20">
      <c r="A49" s="49" t="s">
        <v>503</v>
      </c>
      <c r="B49" s="84">
        <v>14223</v>
      </c>
      <c r="C49" s="73">
        <v>3590022.04</v>
      </c>
      <c r="D49" s="84">
        <v>6095</v>
      </c>
      <c r="E49" s="73">
        <v>556831.01</v>
      </c>
      <c r="F49" s="84">
        <v>1104</v>
      </c>
      <c r="G49" s="73">
        <v>111919.87</v>
      </c>
      <c r="H49" s="84">
        <v>1006</v>
      </c>
      <c r="I49" s="73">
        <v>187243.16</v>
      </c>
      <c r="J49" s="84">
        <v>89</v>
      </c>
      <c r="K49" s="73">
        <v>24277.55</v>
      </c>
      <c r="L49" s="84">
        <v>486</v>
      </c>
      <c r="M49" s="73">
        <v>136667.45000000001</v>
      </c>
      <c r="N49" s="84">
        <v>542.46431308430533</v>
      </c>
      <c r="O49" s="73">
        <v>108400</v>
      </c>
      <c r="P49" s="84">
        <v>15296</v>
      </c>
      <c r="Q49" s="73">
        <v>4715361.07</v>
      </c>
      <c r="R49" s="74">
        <v>308.27412853033474</v>
      </c>
      <c r="S49" s="19"/>
      <c r="T49" s="15"/>
    </row>
    <row r="50" spans="1:20">
      <c r="A50" s="50" t="s">
        <v>504</v>
      </c>
      <c r="B50" s="94">
        <v>751</v>
      </c>
      <c r="C50" s="77">
        <v>169566.12</v>
      </c>
      <c r="D50" s="94">
        <v>14</v>
      </c>
      <c r="E50" s="77">
        <v>1563.47</v>
      </c>
      <c r="F50" s="94">
        <v>20</v>
      </c>
      <c r="G50" s="77">
        <v>1986.5</v>
      </c>
      <c r="H50" s="94">
        <v>35</v>
      </c>
      <c r="I50" s="77">
        <v>6972.25</v>
      </c>
      <c r="J50" s="94">
        <v>10</v>
      </c>
      <c r="K50" s="77" t="s">
        <v>211</v>
      </c>
      <c r="L50" s="94">
        <v>69</v>
      </c>
      <c r="M50" s="77">
        <v>21635.72</v>
      </c>
      <c r="N50" s="94">
        <v>10.506465364043924</v>
      </c>
      <c r="O50" s="77">
        <v>2200</v>
      </c>
      <c r="P50" s="94">
        <v>793</v>
      </c>
      <c r="Q50" s="77">
        <v>205170.29</v>
      </c>
      <c r="R50" s="78">
        <v>258.72672131147544</v>
      </c>
      <c r="S50" s="19"/>
      <c r="T50" s="15"/>
    </row>
    <row r="51" spans="1:20">
      <c r="A51" s="49" t="s">
        <v>505</v>
      </c>
      <c r="B51" s="84">
        <v>2009</v>
      </c>
      <c r="C51" s="73">
        <v>467193.82</v>
      </c>
      <c r="D51" s="84">
        <v>79</v>
      </c>
      <c r="E51" s="73">
        <v>9940.7099999999991</v>
      </c>
      <c r="F51" s="84">
        <v>55</v>
      </c>
      <c r="G51" s="73">
        <v>5239.41</v>
      </c>
      <c r="H51" s="84">
        <v>158</v>
      </c>
      <c r="I51" s="73">
        <v>29444.46</v>
      </c>
      <c r="J51" s="84">
        <v>11</v>
      </c>
      <c r="K51" s="73">
        <v>2567.15</v>
      </c>
      <c r="L51" s="84">
        <v>203</v>
      </c>
      <c r="M51" s="73">
        <v>71260.09</v>
      </c>
      <c r="N51" s="84">
        <v>19.967461952935881</v>
      </c>
      <c r="O51" s="73">
        <v>4000</v>
      </c>
      <c r="P51" s="84">
        <v>2107</v>
      </c>
      <c r="Q51" s="73">
        <v>589645.65</v>
      </c>
      <c r="R51" s="74">
        <v>279.85080683436166</v>
      </c>
      <c r="S51" s="19"/>
      <c r="T51" s="15"/>
    </row>
    <row r="52" spans="1:20">
      <c r="A52" s="50" t="s">
        <v>342</v>
      </c>
      <c r="B52" s="94">
        <v>4810</v>
      </c>
      <c r="C52" s="77">
        <v>1142860.1599999999</v>
      </c>
      <c r="D52" s="94">
        <v>3098</v>
      </c>
      <c r="E52" s="77">
        <v>276746.76</v>
      </c>
      <c r="F52" s="94">
        <v>185</v>
      </c>
      <c r="G52" s="77">
        <v>19221.32</v>
      </c>
      <c r="H52" s="94">
        <v>322</v>
      </c>
      <c r="I52" s="77">
        <v>113906.88</v>
      </c>
      <c r="J52" s="94">
        <v>44</v>
      </c>
      <c r="K52" s="77">
        <v>11086.39</v>
      </c>
      <c r="L52" s="94">
        <v>324</v>
      </c>
      <c r="M52" s="77">
        <v>67697.679999999993</v>
      </c>
      <c r="N52" s="94">
        <v>139.1631343177194</v>
      </c>
      <c r="O52" s="77">
        <v>27800</v>
      </c>
      <c r="P52" s="94">
        <v>5003</v>
      </c>
      <c r="Q52" s="77">
        <v>1659319.18</v>
      </c>
      <c r="R52" s="78">
        <v>331.66483709774133</v>
      </c>
      <c r="S52" s="19"/>
      <c r="T52" s="15"/>
    </row>
    <row r="53" spans="1:20">
      <c r="A53" s="49" t="s">
        <v>506</v>
      </c>
      <c r="B53" s="84">
        <v>1651</v>
      </c>
      <c r="C53" s="73">
        <v>390153.19</v>
      </c>
      <c r="D53" s="84">
        <v>661</v>
      </c>
      <c r="E53" s="73">
        <v>56556.27</v>
      </c>
      <c r="F53" s="84">
        <v>75</v>
      </c>
      <c r="G53" s="73">
        <v>9154.33</v>
      </c>
      <c r="H53" s="84">
        <v>62</v>
      </c>
      <c r="I53" s="73">
        <v>15318.07</v>
      </c>
      <c r="J53" s="84">
        <v>13</v>
      </c>
      <c r="K53" s="73">
        <v>2706.54</v>
      </c>
      <c r="L53" s="84">
        <v>33</v>
      </c>
      <c r="M53" s="73">
        <v>9129.98</v>
      </c>
      <c r="N53" s="84">
        <v>32.59522571059955</v>
      </c>
      <c r="O53" s="73">
        <v>6600</v>
      </c>
      <c r="P53" s="84">
        <v>1719</v>
      </c>
      <c r="Q53" s="73">
        <v>489618.39</v>
      </c>
      <c r="R53" s="74">
        <v>284.82745200698082</v>
      </c>
      <c r="S53" s="19"/>
      <c r="T53" s="15"/>
    </row>
    <row r="54" spans="1:20">
      <c r="A54" s="50" t="s">
        <v>507</v>
      </c>
      <c r="B54" s="94">
        <v>2946</v>
      </c>
      <c r="C54" s="77">
        <v>689810.74</v>
      </c>
      <c r="D54" s="94">
        <v>1331</v>
      </c>
      <c r="E54" s="77">
        <v>114514.26</v>
      </c>
      <c r="F54" s="94">
        <v>195</v>
      </c>
      <c r="G54" s="77">
        <v>23826.65</v>
      </c>
      <c r="H54" s="94">
        <v>128</v>
      </c>
      <c r="I54" s="77">
        <v>23553.14</v>
      </c>
      <c r="J54" s="94">
        <v>10</v>
      </c>
      <c r="K54" s="77" t="s">
        <v>211</v>
      </c>
      <c r="L54" s="94">
        <v>109</v>
      </c>
      <c r="M54" s="77">
        <v>33916.22</v>
      </c>
      <c r="N54" s="94">
        <v>104.79838993671089</v>
      </c>
      <c r="O54" s="77">
        <v>21000</v>
      </c>
      <c r="P54" s="94">
        <v>3105</v>
      </c>
      <c r="Q54" s="77">
        <v>908867.2</v>
      </c>
      <c r="R54" s="78">
        <v>292.71085346215779</v>
      </c>
      <c r="S54" s="19"/>
      <c r="T54" s="15"/>
    </row>
    <row r="55" spans="1:20">
      <c r="A55" s="49" t="s">
        <v>508</v>
      </c>
      <c r="B55" s="84">
        <v>1890</v>
      </c>
      <c r="C55" s="73">
        <v>455856.22</v>
      </c>
      <c r="D55" s="84">
        <v>100</v>
      </c>
      <c r="E55" s="73">
        <v>12395.72</v>
      </c>
      <c r="F55" s="84">
        <v>67</v>
      </c>
      <c r="G55" s="73">
        <v>7737.28</v>
      </c>
      <c r="H55" s="84">
        <v>111</v>
      </c>
      <c r="I55" s="73">
        <v>28712.46</v>
      </c>
      <c r="J55" s="84">
        <v>10</v>
      </c>
      <c r="K55" s="73" t="s">
        <v>211</v>
      </c>
      <c r="L55" s="84">
        <v>125</v>
      </c>
      <c r="M55" s="73">
        <v>39896.82</v>
      </c>
      <c r="N55" s="84">
        <v>40.435405238718005</v>
      </c>
      <c r="O55" s="73">
        <v>8000</v>
      </c>
      <c r="P55" s="84">
        <v>1968</v>
      </c>
      <c r="Q55" s="73">
        <v>555394.41</v>
      </c>
      <c r="R55" s="74">
        <v>282.21260670731709</v>
      </c>
      <c r="S55" s="19"/>
      <c r="T55" s="15"/>
    </row>
    <row r="56" spans="1:20">
      <c r="A56" s="50" t="s">
        <v>509</v>
      </c>
      <c r="B56" s="94">
        <v>1103</v>
      </c>
      <c r="C56" s="77">
        <v>265151.38</v>
      </c>
      <c r="D56" s="94">
        <v>29</v>
      </c>
      <c r="E56" s="77">
        <v>3473.66</v>
      </c>
      <c r="F56" s="94">
        <v>28</v>
      </c>
      <c r="G56" s="77">
        <v>2221.36</v>
      </c>
      <c r="H56" s="94">
        <v>66</v>
      </c>
      <c r="I56" s="77">
        <v>15126.62</v>
      </c>
      <c r="J56" s="94">
        <v>10</v>
      </c>
      <c r="K56" s="77" t="s">
        <v>211</v>
      </c>
      <c r="L56" s="94">
        <v>26</v>
      </c>
      <c r="M56" s="77">
        <v>9151.25</v>
      </c>
      <c r="N56" s="94">
        <v>10.360241569608522</v>
      </c>
      <c r="O56" s="77">
        <v>2000</v>
      </c>
      <c r="P56" s="94">
        <v>1131</v>
      </c>
      <c r="Q56" s="77">
        <v>299233.69</v>
      </c>
      <c r="R56" s="78">
        <v>264.5744385499558</v>
      </c>
      <c r="S56" s="19"/>
      <c r="T56" s="15"/>
    </row>
    <row r="57" spans="1:20">
      <c r="A57" s="49" t="s">
        <v>349</v>
      </c>
      <c r="B57" s="84">
        <v>6512</v>
      </c>
      <c r="C57" s="73">
        <v>1528472.05</v>
      </c>
      <c r="D57" s="84">
        <v>1092</v>
      </c>
      <c r="E57" s="73">
        <v>94734.52</v>
      </c>
      <c r="F57" s="84">
        <v>436</v>
      </c>
      <c r="G57" s="73">
        <v>53059.49</v>
      </c>
      <c r="H57" s="84">
        <v>579</v>
      </c>
      <c r="I57" s="73">
        <v>102063.27</v>
      </c>
      <c r="J57" s="84">
        <v>50</v>
      </c>
      <c r="K57" s="73">
        <v>12108</v>
      </c>
      <c r="L57" s="84">
        <v>359</v>
      </c>
      <c r="M57" s="73">
        <v>118863.38</v>
      </c>
      <c r="N57" s="84">
        <v>174.28066968716621</v>
      </c>
      <c r="O57" s="73">
        <v>34800</v>
      </c>
      <c r="P57" s="84">
        <v>7106</v>
      </c>
      <c r="Q57" s="73">
        <v>1944100.71</v>
      </c>
      <c r="R57" s="74">
        <v>273.58580213903741</v>
      </c>
      <c r="S57" s="19"/>
      <c r="T57" s="15"/>
    </row>
    <row r="58" spans="1:20">
      <c r="A58" s="50" t="s">
        <v>323</v>
      </c>
      <c r="B58" s="94">
        <v>453</v>
      </c>
      <c r="C58" s="77">
        <v>102988.38</v>
      </c>
      <c r="D58" s="94">
        <v>38</v>
      </c>
      <c r="E58" s="77">
        <v>4552.24</v>
      </c>
      <c r="F58" s="94">
        <v>15</v>
      </c>
      <c r="G58" s="77">
        <v>1697.36</v>
      </c>
      <c r="H58" s="94">
        <v>16</v>
      </c>
      <c r="I58" s="77">
        <v>4352.76</v>
      </c>
      <c r="J58" s="94">
        <v>10</v>
      </c>
      <c r="K58" s="77" t="s">
        <v>211</v>
      </c>
      <c r="L58" s="94">
        <v>41</v>
      </c>
      <c r="M58" s="77">
        <v>13867.57</v>
      </c>
      <c r="N58" s="94">
        <v>13.123885918003566</v>
      </c>
      <c r="O58" s="77">
        <v>2600</v>
      </c>
      <c r="P58" s="94">
        <v>472</v>
      </c>
      <c r="Q58" s="77">
        <v>130530.77</v>
      </c>
      <c r="R58" s="78">
        <v>276.54824152542375</v>
      </c>
      <c r="S58" s="19"/>
      <c r="T58" s="15"/>
    </row>
    <row r="59" spans="1:20">
      <c r="A59" s="49" t="s">
        <v>339</v>
      </c>
      <c r="B59" s="84">
        <v>3523</v>
      </c>
      <c r="C59" s="73">
        <v>834460.41</v>
      </c>
      <c r="D59" s="84">
        <v>1330</v>
      </c>
      <c r="E59" s="73">
        <v>115636.98</v>
      </c>
      <c r="F59" s="84">
        <v>159</v>
      </c>
      <c r="G59" s="73">
        <v>18598.97</v>
      </c>
      <c r="H59" s="84">
        <v>199</v>
      </c>
      <c r="I59" s="73">
        <v>50093.81</v>
      </c>
      <c r="J59" s="84">
        <v>16</v>
      </c>
      <c r="K59" s="73">
        <v>4288.75</v>
      </c>
      <c r="L59" s="84">
        <v>159</v>
      </c>
      <c r="M59" s="73">
        <v>45530.63</v>
      </c>
      <c r="N59" s="84">
        <v>56.929787150059667</v>
      </c>
      <c r="O59" s="73">
        <v>11400</v>
      </c>
      <c r="P59" s="84">
        <v>3689</v>
      </c>
      <c r="Q59" s="73">
        <v>1080009.54</v>
      </c>
      <c r="R59" s="74">
        <v>292.76485226348603</v>
      </c>
      <c r="S59" s="19"/>
      <c r="T59" s="15"/>
    </row>
    <row r="60" spans="1:20">
      <c r="A60" s="50" t="s">
        <v>510</v>
      </c>
      <c r="B60" s="94">
        <v>9551</v>
      </c>
      <c r="C60" s="77">
        <v>2358079.41</v>
      </c>
      <c r="D60" s="94">
        <v>3563</v>
      </c>
      <c r="E60" s="77">
        <v>317158.3</v>
      </c>
      <c r="F60" s="94">
        <v>871</v>
      </c>
      <c r="G60" s="77">
        <v>105220.85</v>
      </c>
      <c r="H60" s="94">
        <v>785</v>
      </c>
      <c r="I60" s="77">
        <v>120657.84</v>
      </c>
      <c r="J60" s="94">
        <v>92</v>
      </c>
      <c r="K60" s="77">
        <v>23786.57</v>
      </c>
      <c r="L60" s="94">
        <v>260</v>
      </c>
      <c r="M60" s="77">
        <v>75283.62</v>
      </c>
      <c r="N60" s="94">
        <v>900.9210837249243</v>
      </c>
      <c r="O60" s="77">
        <v>180200</v>
      </c>
      <c r="P60" s="94">
        <v>10460</v>
      </c>
      <c r="Q60" s="77">
        <v>3180386.59</v>
      </c>
      <c r="R60" s="78">
        <v>304.05225525812619</v>
      </c>
      <c r="S60" s="19"/>
      <c r="T60" s="15"/>
    </row>
    <row r="61" spans="1:20">
      <c r="A61" s="49" t="s">
        <v>511</v>
      </c>
      <c r="B61" s="84">
        <v>818</v>
      </c>
      <c r="C61" s="73">
        <v>204745.92</v>
      </c>
      <c r="D61" s="84">
        <v>332</v>
      </c>
      <c r="E61" s="73">
        <v>31461.19</v>
      </c>
      <c r="F61" s="84">
        <v>32</v>
      </c>
      <c r="G61" s="73">
        <v>3910.38</v>
      </c>
      <c r="H61" s="84">
        <v>52</v>
      </c>
      <c r="I61" s="73">
        <v>9977.7099999999991</v>
      </c>
      <c r="J61" s="84">
        <v>10</v>
      </c>
      <c r="K61" s="73" t="s">
        <v>211</v>
      </c>
      <c r="L61" s="84">
        <v>34</v>
      </c>
      <c r="M61" s="73">
        <v>8690.08</v>
      </c>
      <c r="N61" s="84">
        <v>74.782619532546306</v>
      </c>
      <c r="O61" s="73">
        <v>15000</v>
      </c>
      <c r="P61" s="84">
        <v>875</v>
      </c>
      <c r="Q61" s="73">
        <v>274393.7</v>
      </c>
      <c r="R61" s="74">
        <v>313.59280000000001</v>
      </c>
      <c r="S61" s="19"/>
      <c r="T61" s="15"/>
    </row>
    <row r="62" spans="1:20">
      <c r="A62" s="50" t="s">
        <v>355</v>
      </c>
      <c r="B62" s="94">
        <v>13568</v>
      </c>
      <c r="C62" s="77">
        <v>3365967.66</v>
      </c>
      <c r="D62" s="94">
        <v>6981</v>
      </c>
      <c r="E62" s="77">
        <v>627615.42000000004</v>
      </c>
      <c r="F62" s="94">
        <v>493</v>
      </c>
      <c r="G62" s="77">
        <v>53490.11</v>
      </c>
      <c r="H62" s="94">
        <v>619</v>
      </c>
      <c r="I62" s="77">
        <v>119850.77</v>
      </c>
      <c r="J62" s="94">
        <v>88</v>
      </c>
      <c r="K62" s="77">
        <v>22304.85</v>
      </c>
      <c r="L62" s="94">
        <v>659</v>
      </c>
      <c r="M62" s="77">
        <v>191098.57</v>
      </c>
      <c r="N62" s="94">
        <v>386.01410079604358</v>
      </c>
      <c r="O62" s="77">
        <v>77200</v>
      </c>
      <c r="P62" s="94">
        <v>14184</v>
      </c>
      <c r="Q62" s="77">
        <v>4457527.37</v>
      </c>
      <c r="R62" s="78">
        <v>314.26447899041176</v>
      </c>
      <c r="S62" s="19"/>
      <c r="T62" s="15"/>
    </row>
    <row r="63" spans="1:20">
      <c r="A63" s="49" t="s">
        <v>512</v>
      </c>
      <c r="B63" s="84">
        <v>3224</v>
      </c>
      <c r="C63" s="73">
        <v>767400.63</v>
      </c>
      <c r="D63" s="84">
        <v>172</v>
      </c>
      <c r="E63" s="73">
        <v>20951.48</v>
      </c>
      <c r="F63" s="84">
        <v>152</v>
      </c>
      <c r="G63" s="73">
        <v>14512.97</v>
      </c>
      <c r="H63" s="84">
        <v>208</v>
      </c>
      <c r="I63" s="73">
        <v>50563.73</v>
      </c>
      <c r="J63" s="84">
        <v>19</v>
      </c>
      <c r="K63" s="73">
        <v>4405.63</v>
      </c>
      <c r="L63" s="84">
        <v>182</v>
      </c>
      <c r="M63" s="73">
        <v>54347.92</v>
      </c>
      <c r="N63" s="84">
        <v>47.119178923545235</v>
      </c>
      <c r="O63" s="73">
        <v>9400</v>
      </c>
      <c r="P63" s="84">
        <v>3362</v>
      </c>
      <c r="Q63" s="73">
        <v>921582.36</v>
      </c>
      <c r="R63" s="74">
        <v>274.1172992266508</v>
      </c>
      <c r="S63" s="19"/>
      <c r="T63" s="15"/>
    </row>
    <row r="64" spans="1:20">
      <c r="A64" s="50" t="s">
        <v>374</v>
      </c>
      <c r="B64" s="94">
        <v>962</v>
      </c>
      <c r="C64" s="77">
        <v>218117.27</v>
      </c>
      <c r="D64" s="94">
        <v>649</v>
      </c>
      <c r="E64" s="77">
        <v>57425.760000000002</v>
      </c>
      <c r="F64" s="94">
        <v>33</v>
      </c>
      <c r="G64" s="77">
        <v>3771.92</v>
      </c>
      <c r="H64" s="94">
        <v>47</v>
      </c>
      <c r="I64" s="77">
        <v>9085.11</v>
      </c>
      <c r="J64" s="94">
        <v>10</v>
      </c>
      <c r="K64" s="77" t="s">
        <v>211</v>
      </c>
      <c r="L64" s="94">
        <v>33</v>
      </c>
      <c r="M64" s="77">
        <v>9625.17</v>
      </c>
      <c r="N64" s="94">
        <v>11.216214896386433</v>
      </c>
      <c r="O64" s="77">
        <v>2200</v>
      </c>
      <c r="P64" s="94">
        <v>1001</v>
      </c>
      <c r="Q64" s="77">
        <v>301762.94</v>
      </c>
      <c r="R64" s="78">
        <v>301.46147852147851</v>
      </c>
      <c r="S64" s="19"/>
      <c r="T64" s="15"/>
    </row>
    <row r="65" spans="1:20">
      <c r="A65" s="49" t="s">
        <v>513</v>
      </c>
      <c r="B65" s="84">
        <v>6710</v>
      </c>
      <c r="C65" s="73">
        <v>1612300.79</v>
      </c>
      <c r="D65" s="84">
        <v>262</v>
      </c>
      <c r="E65" s="73">
        <v>32402.41</v>
      </c>
      <c r="F65" s="84">
        <v>204</v>
      </c>
      <c r="G65" s="73">
        <v>15944.01</v>
      </c>
      <c r="H65" s="84">
        <v>281</v>
      </c>
      <c r="I65" s="73">
        <v>61788.3</v>
      </c>
      <c r="J65" s="84">
        <v>39</v>
      </c>
      <c r="K65" s="73">
        <v>8471.17</v>
      </c>
      <c r="L65" s="84">
        <v>171</v>
      </c>
      <c r="M65" s="73">
        <v>53382.48</v>
      </c>
      <c r="N65" s="84">
        <v>125.39739942664824</v>
      </c>
      <c r="O65" s="73">
        <v>25000</v>
      </c>
      <c r="P65" s="84">
        <v>6864</v>
      </c>
      <c r="Q65" s="73">
        <v>1809289.17</v>
      </c>
      <c r="R65" s="74">
        <v>263.59107954545453</v>
      </c>
      <c r="S65" s="19"/>
      <c r="T65" s="15"/>
    </row>
    <row r="66" spans="1:20">
      <c r="A66" s="50" t="s">
        <v>514</v>
      </c>
      <c r="B66" s="94">
        <v>2724</v>
      </c>
      <c r="C66" s="77">
        <v>659153.79</v>
      </c>
      <c r="D66" s="94">
        <v>328</v>
      </c>
      <c r="E66" s="77">
        <v>34755</v>
      </c>
      <c r="F66" s="94">
        <v>119</v>
      </c>
      <c r="G66" s="77">
        <v>13516.18</v>
      </c>
      <c r="H66" s="94">
        <v>180</v>
      </c>
      <c r="I66" s="77">
        <v>27050.400000000001</v>
      </c>
      <c r="J66" s="94">
        <v>31</v>
      </c>
      <c r="K66" s="77">
        <v>7047.9</v>
      </c>
      <c r="L66" s="94">
        <v>43</v>
      </c>
      <c r="M66" s="77">
        <v>12642.22</v>
      </c>
      <c r="N66" s="94">
        <v>237.48338382889753</v>
      </c>
      <c r="O66" s="77">
        <v>47400</v>
      </c>
      <c r="P66" s="94">
        <v>2866</v>
      </c>
      <c r="Q66" s="77">
        <v>801565.5</v>
      </c>
      <c r="R66" s="78">
        <v>279.68091416608513</v>
      </c>
      <c r="S66" s="19"/>
      <c r="T66" s="15"/>
    </row>
    <row r="67" spans="1:20">
      <c r="A67" s="49" t="s">
        <v>515</v>
      </c>
      <c r="B67" s="84">
        <v>5449</v>
      </c>
      <c r="C67" s="73">
        <v>1344488.4</v>
      </c>
      <c r="D67" s="84">
        <v>2925</v>
      </c>
      <c r="E67" s="73">
        <v>251265.11</v>
      </c>
      <c r="F67" s="84">
        <v>362</v>
      </c>
      <c r="G67" s="73">
        <v>40519.589999999997</v>
      </c>
      <c r="H67" s="84">
        <v>598</v>
      </c>
      <c r="I67" s="73">
        <v>97664.28</v>
      </c>
      <c r="J67" s="84">
        <v>46</v>
      </c>
      <c r="K67" s="73">
        <v>9663.17</v>
      </c>
      <c r="L67" s="84">
        <v>111</v>
      </c>
      <c r="M67" s="73">
        <v>31141.18</v>
      </c>
      <c r="N67" s="84">
        <v>928.14979383200796</v>
      </c>
      <c r="O67" s="73">
        <v>185600</v>
      </c>
      <c r="P67" s="84">
        <v>6077</v>
      </c>
      <c r="Q67" s="73">
        <v>1960341.74</v>
      </c>
      <c r="R67" s="74">
        <v>322.5837979266085</v>
      </c>
      <c r="S67" s="19"/>
      <c r="T67" s="15"/>
    </row>
    <row r="68" spans="1:20">
      <c r="A68" s="50" t="s">
        <v>516</v>
      </c>
      <c r="B68" s="94">
        <v>1807</v>
      </c>
      <c r="C68" s="77">
        <v>427880.31</v>
      </c>
      <c r="D68" s="94">
        <v>59</v>
      </c>
      <c r="E68" s="77">
        <v>7267.53</v>
      </c>
      <c r="F68" s="94">
        <v>51</v>
      </c>
      <c r="G68" s="77">
        <v>4482.95</v>
      </c>
      <c r="H68" s="94">
        <v>64</v>
      </c>
      <c r="I68" s="77">
        <v>14792.82</v>
      </c>
      <c r="J68" s="94">
        <v>15</v>
      </c>
      <c r="K68" s="77">
        <v>3262.9</v>
      </c>
      <c r="L68" s="94">
        <v>74</v>
      </c>
      <c r="M68" s="77">
        <v>23781.360000000001</v>
      </c>
      <c r="N68" s="94">
        <v>39.887934634296329</v>
      </c>
      <c r="O68" s="77">
        <v>8000</v>
      </c>
      <c r="P68" s="94">
        <v>1852</v>
      </c>
      <c r="Q68" s="77">
        <v>489467.88</v>
      </c>
      <c r="R68" s="78">
        <v>264.29151187904966</v>
      </c>
      <c r="S68" s="19"/>
      <c r="T68" s="15"/>
    </row>
    <row r="69" spans="1:20">
      <c r="A69" s="49" t="s">
        <v>517</v>
      </c>
      <c r="B69" s="84">
        <v>1001</v>
      </c>
      <c r="C69" s="73">
        <v>235525.77</v>
      </c>
      <c r="D69" s="84">
        <v>23</v>
      </c>
      <c r="E69" s="73">
        <v>2480.92</v>
      </c>
      <c r="F69" s="84">
        <v>26</v>
      </c>
      <c r="G69" s="73">
        <v>2871.4</v>
      </c>
      <c r="H69" s="84">
        <v>47</v>
      </c>
      <c r="I69" s="73">
        <v>15415.67</v>
      </c>
      <c r="J69" s="84">
        <v>10</v>
      </c>
      <c r="K69" s="73" t="s">
        <v>211</v>
      </c>
      <c r="L69" s="84">
        <v>92</v>
      </c>
      <c r="M69" s="73">
        <v>28485.42</v>
      </c>
      <c r="N69" s="84">
        <v>10</v>
      </c>
      <c r="O69" s="73" t="s">
        <v>211</v>
      </c>
      <c r="P69" s="84">
        <v>1058</v>
      </c>
      <c r="Q69" s="73">
        <v>285792.83</v>
      </c>
      <c r="R69" s="74">
        <v>270.1255482041588</v>
      </c>
      <c r="S69" s="19"/>
      <c r="T69" s="15"/>
    </row>
    <row r="70" spans="1:20">
      <c r="A70" s="50" t="s">
        <v>314</v>
      </c>
      <c r="B70" s="94">
        <v>32760</v>
      </c>
      <c r="C70" s="77">
        <v>8123864.7999999998</v>
      </c>
      <c r="D70" s="94">
        <v>8189</v>
      </c>
      <c r="E70" s="77">
        <v>775996.33</v>
      </c>
      <c r="F70" s="94">
        <v>1451</v>
      </c>
      <c r="G70" s="77">
        <v>152961.54999999999</v>
      </c>
      <c r="H70" s="94">
        <v>1850</v>
      </c>
      <c r="I70" s="77">
        <v>324441.90000000002</v>
      </c>
      <c r="J70" s="94">
        <v>380</v>
      </c>
      <c r="K70" s="77">
        <v>93646.14</v>
      </c>
      <c r="L70" s="94">
        <v>1155</v>
      </c>
      <c r="M70" s="77">
        <v>343776.3</v>
      </c>
      <c r="N70" s="94">
        <v>1165.5242372002276</v>
      </c>
      <c r="O70" s="77">
        <v>233200</v>
      </c>
      <c r="P70" s="94">
        <v>34137</v>
      </c>
      <c r="Q70" s="77">
        <v>10047887.02</v>
      </c>
      <c r="R70" s="78">
        <v>294.34007147669683</v>
      </c>
      <c r="S70" s="19"/>
      <c r="T70" s="15"/>
    </row>
    <row r="71" spans="1:20">
      <c r="A71" s="49" t="s">
        <v>518</v>
      </c>
      <c r="B71" s="84">
        <v>1724</v>
      </c>
      <c r="C71" s="73">
        <v>424762.58</v>
      </c>
      <c r="D71" s="84">
        <v>800</v>
      </c>
      <c r="E71" s="73">
        <v>70006.53</v>
      </c>
      <c r="F71" s="84">
        <v>103</v>
      </c>
      <c r="G71" s="73">
        <v>12546.91</v>
      </c>
      <c r="H71" s="84">
        <v>104</v>
      </c>
      <c r="I71" s="73">
        <v>19662.11</v>
      </c>
      <c r="J71" s="84">
        <v>12</v>
      </c>
      <c r="K71" s="73">
        <v>3029.25</v>
      </c>
      <c r="L71" s="84">
        <v>58</v>
      </c>
      <c r="M71" s="73">
        <v>15846.24</v>
      </c>
      <c r="N71" s="84">
        <v>153.74373239106532</v>
      </c>
      <c r="O71" s="73">
        <v>30800</v>
      </c>
      <c r="P71" s="84">
        <v>1850</v>
      </c>
      <c r="Q71" s="73">
        <v>576653.63</v>
      </c>
      <c r="R71" s="74">
        <v>311.70466486486487</v>
      </c>
      <c r="S71" s="19"/>
      <c r="T71" s="15"/>
    </row>
    <row r="72" spans="1:20">
      <c r="A72" s="50" t="s">
        <v>519</v>
      </c>
      <c r="B72" s="94">
        <v>1696</v>
      </c>
      <c r="C72" s="77">
        <v>394550.16</v>
      </c>
      <c r="D72" s="94">
        <v>662</v>
      </c>
      <c r="E72" s="77">
        <v>55318.97</v>
      </c>
      <c r="F72" s="94">
        <v>63</v>
      </c>
      <c r="G72" s="77">
        <v>6239.9</v>
      </c>
      <c r="H72" s="94">
        <v>94</v>
      </c>
      <c r="I72" s="77">
        <v>21665.71</v>
      </c>
      <c r="J72" s="94">
        <v>10</v>
      </c>
      <c r="K72" s="77" t="s">
        <v>211</v>
      </c>
      <c r="L72" s="94">
        <v>76</v>
      </c>
      <c r="M72" s="77">
        <v>23216.65</v>
      </c>
      <c r="N72" s="94">
        <v>34.125769999643396</v>
      </c>
      <c r="O72" s="77">
        <v>6800</v>
      </c>
      <c r="P72" s="94">
        <v>1778</v>
      </c>
      <c r="Q72" s="77">
        <v>509176.53</v>
      </c>
      <c r="R72" s="78">
        <v>286.37600112485939</v>
      </c>
      <c r="S72" s="19"/>
      <c r="T72" s="15"/>
    </row>
    <row r="73" spans="1:20">
      <c r="A73" s="49" t="s">
        <v>520</v>
      </c>
      <c r="B73" s="84">
        <v>7592</v>
      </c>
      <c r="C73" s="73">
        <v>1769871.41</v>
      </c>
      <c r="D73" s="84">
        <v>233</v>
      </c>
      <c r="E73" s="73">
        <v>29735.4</v>
      </c>
      <c r="F73" s="84">
        <v>410</v>
      </c>
      <c r="G73" s="73">
        <v>41551.040000000001</v>
      </c>
      <c r="H73" s="84">
        <v>374</v>
      </c>
      <c r="I73" s="73">
        <v>60163.66</v>
      </c>
      <c r="J73" s="84">
        <v>55</v>
      </c>
      <c r="K73" s="73">
        <v>13705.4</v>
      </c>
      <c r="L73" s="84">
        <v>319</v>
      </c>
      <c r="M73" s="73">
        <v>104633.61</v>
      </c>
      <c r="N73" s="84">
        <v>208.76539733719994</v>
      </c>
      <c r="O73" s="73">
        <v>41800</v>
      </c>
      <c r="P73" s="84">
        <v>7934</v>
      </c>
      <c r="Q73" s="73">
        <v>2061460.53</v>
      </c>
      <c r="R73" s="74">
        <v>259.82613183766068</v>
      </c>
      <c r="S73" s="19"/>
      <c r="T73" s="15"/>
    </row>
    <row r="74" spans="1:20">
      <c r="A74" s="50" t="s">
        <v>521</v>
      </c>
      <c r="B74" s="94">
        <v>4077</v>
      </c>
      <c r="C74" s="77">
        <v>999996.78</v>
      </c>
      <c r="D74" s="94">
        <v>2345</v>
      </c>
      <c r="E74" s="77">
        <v>210935.74</v>
      </c>
      <c r="F74" s="94">
        <v>123</v>
      </c>
      <c r="G74" s="77">
        <v>11889.78</v>
      </c>
      <c r="H74" s="94">
        <v>311</v>
      </c>
      <c r="I74" s="77">
        <v>82055.78</v>
      </c>
      <c r="J74" s="94">
        <v>35</v>
      </c>
      <c r="K74" s="77">
        <v>8595.2000000000007</v>
      </c>
      <c r="L74" s="94">
        <v>273</v>
      </c>
      <c r="M74" s="77">
        <v>75038.8</v>
      </c>
      <c r="N74" s="94">
        <v>74.353367371246605</v>
      </c>
      <c r="O74" s="77">
        <v>14800</v>
      </c>
      <c r="P74" s="94">
        <v>4251</v>
      </c>
      <c r="Q74" s="77">
        <v>1403312.07</v>
      </c>
      <c r="R74" s="78">
        <v>330.11340155257591</v>
      </c>
      <c r="S74" s="19"/>
      <c r="T74" s="15"/>
    </row>
    <row r="75" spans="1:20">
      <c r="A75" s="49" t="s">
        <v>320</v>
      </c>
      <c r="B75" s="84">
        <v>24762</v>
      </c>
      <c r="C75" s="73">
        <v>5801404.6500000004</v>
      </c>
      <c r="D75" s="84">
        <v>10759</v>
      </c>
      <c r="E75" s="73">
        <v>910690.63</v>
      </c>
      <c r="F75" s="84">
        <v>1382</v>
      </c>
      <c r="G75" s="73">
        <v>142112</v>
      </c>
      <c r="H75" s="84">
        <v>1247</v>
      </c>
      <c r="I75" s="73">
        <v>256607.71</v>
      </c>
      <c r="J75" s="84">
        <v>138</v>
      </c>
      <c r="K75" s="73">
        <v>35148.5</v>
      </c>
      <c r="L75" s="84">
        <v>1435</v>
      </c>
      <c r="M75" s="73">
        <v>413474.8</v>
      </c>
      <c r="N75" s="84">
        <v>194.40015134291994</v>
      </c>
      <c r="O75" s="73">
        <v>38800</v>
      </c>
      <c r="P75" s="84">
        <v>26209</v>
      </c>
      <c r="Q75" s="73">
        <v>7598238.29</v>
      </c>
      <c r="R75" s="74">
        <v>289.9095078026632</v>
      </c>
      <c r="S75" s="19"/>
      <c r="T75" s="15"/>
    </row>
    <row r="76" spans="1:20">
      <c r="A76" s="50" t="s">
        <v>522</v>
      </c>
      <c r="B76" s="94">
        <v>1497</v>
      </c>
      <c r="C76" s="77">
        <v>359641.69</v>
      </c>
      <c r="D76" s="94">
        <v>32</v>
      </c>
      <c r="E76" s="77">
        <v>3430.28</v>
      </c>
      <c r="F76" s="94">
        <v>49</v>
      </c>
      <c r="G76" s="77">
        <v>4429.29</v>
      </c>
      <c r="H76" s="94">
        <v>85</v>
      </c>
      <c r="I76" s="77">
        <v>15769.76</v>
      </c>
      <c r="J76" s="94">
        <v>10</v>
      </c>
      <c r="K76" s="77" t="s">
        <v>211</v>
      </c>
      <c r="L76" s="94">
        <v>37</v>
      </c>
      <c r="M76" s="77">
        <v>10652.58</v>
      </c>
      <c r="N76" s="94">
        <v>15.596883549187966</v>
      </c>
      <c r="O76" s="77">
        <v>3200</v>
      </c>
      <c r="P76" s="94">
        <v>1544</v>
      </c>
      <c r="Q76" s="77">
        <v>398467.21</v>
      </c>
      <c r="R76" s="78">
        <v>258.07461787564768</v>
      </c>
      <c r="S76" s="19"/>
      <c r="T76" s="15"/>
    </row>
    <row r="77" spans="1:20">
      <c r="A77" s="49" t="s">
        <v>327</v>
      </c>
      <c r="B77" s="84">
        <v>509</v>
      </c>
      <c r="C77" s="73">
        <v>122283.13</v>
      </c>
      <c r="D77" s="84">
        <v>47</v>
      </c>
      <c r="E77" s="73">
        <v>4710.37</v>
      </c>
      <c r="F77" s="84">
        <v>21</v>
      </c>
      <c r="G77" s="73">
        <v>2334.59</v>
      </c>
      <c r="H77" s="84">
        <v>22</v>
      </c>
      <c r="I77" s="73">
        <v>4614.04</v>
      </c>
      <c r="J77" s="84">
        <v>10</v>
      </c>
      <c r="K77" s="73" t="s">
        <v>211</v>
      </c>
      <c r="L77" s="84">
        <v>10</v>
      </c>
      <c r="M77" s="73" t="s">
        <v>211</v>
      </c>
      <c r="N77" s="84">
        <v>12.121541298075634</v>
      </c>
      <c r="O77" s="73">
        <v>2400</v>
      </c>
      <c r="P77" s="84">
        <v>530</v>
      </c>
      <c r="Q77" s="73">
        <v>139173.26999999999</v>
      </c>
      <c r="R77" s="74">
        <v>262.5910754716981</v>
      </c>
      <c r="S77" s="19"/>
      <c r="T77" s="15"/>
    </row>
    <row r="78" spans="1:20">
      <c r="A78" s="50" t="s">
        <v>336</v>
      </c>
      <c r="B78" s="94">
        <v>11454</v>
      </c>
      <c r="C78" s="77">
        <v>2784992.11</v>
      </c>
      <c r="D78" s="94">
        <v>4970</v>
      </c>
      <c r="E78" s="77">
        <v>451044.36</v>
      </c>
      <c r="F78" s="94">
        <v>704</v>
      </c>
      <c r="G78" s="77">
        <v>74985.679999999993</v>
      </c>
      <c r="H78" s="94">
        <v>734</v>
      </c>
      <c r="I78" s="77">
        <v>132143.57</v>
      </c>
      <c r="J78" s="94">
        <v>125</v>
      </c>
      <c r="K78" s="77">
        <v>30634.28</v>
      </c>
      <c r="L78" s="94">
        <v>526</v>
      </c>
      <c r="M78" s="77">
        <v>155040.56</v>
      </c>
      <c r="N78" s="94">
        <v>261.68295611760971</v>
      </c>
      <c r="O78" s="77">
        <v>52400</v>
      </c>
      <c r="P78" s="94">
        <v>12125</v>
      </c>
      <c r="Q78" s="77">
        <v>3681240.56</v>
      </c>
      <c r="R78" s="78">
        <v>303.6074688659794</v>
      </c>
      <c r="S78" s="19"/>
      <c r="T78" s="15"/>
    </row>
    <row r="79" spans="1:20">
      <c r="A79" s="49" t="s">
        <v>326</v>
      </c>
      <c r="B79" s="84">
        <v>23143</v>
      </c>
      <c r="C79" s="73">
        <v>5579237.4900000002</v>
      </c>
      <c r="D79" s="84">
        <v>1494</v>
      </c>
      <c r="E79" s="73">
        <v>182659.36</v>
      </c>
      <c r="F79" s="84">
        <v>728</v>
      </c>
      <c r="G79" s="73">
        <v>66868.710000000006</v>
      </c>
      <c r="H79" s="84">
        <v>1149</v>
      </c>
      <c r="I79" s="73">
        <v>233373.78</v>
      </c>
      <c r="J79" s="84">
        <v>137</v>
      </c>
      <c r="K79" s="73">
        <v>33266.120000000003</v>
      </c>
      <c r="L79" s="84">
        <v>795</v>
      </c>
      <c r="M79" s="73">
        <v>230929.32</v>
      </c>
      <c r="N79" s="84">
        <v>593.63210737795362</v>
      </c>
      <c r="O79" s="73">
        <v>118800</v>
      </c>
      <c r="P79" s="84">
        <v>23786</v>
      </c>
      <c r="Q79" s="73">
        <v>6445134.7800000003</v>
      </c>
      <c r="R79" s="74">
        <v>270.96337257210126</v>
      </c>
      <c r="S79" s="19"/>
      <c r="T79" s="15"/>
    </row>
    <row r="80" spans="1:20">
      <c r="A80" s="50" t="s">
        <v>523</v>
      </c>
      <c r="B80" s="94">
        <v>3769</v>
      </c>
      <c r="C80" s="77">
        <v>914109.56</v>
      </c>
      <c r="D80" s="94">
        <v>150</v>
      </c>
      <c r="E80" s="77">
        <v>17947.599999999999</v>
      </c>
      <c r="F80" s="94">
        <v>120</v>
      </c>
      <c r="G80" s="77">
        <v>10409.200000000001</v>
      </c>
      <c r="H80" s="94">
        <v>200</v>
      </c>
      <c r="I80" s="77">
        <v>61851.360000000001</v>
      </c>
      <c r="J80" s="94">
        <v>19</v>
      </c>
      <c r="K80" s="77">
        <v>4464.96</v>
      </c>
      <c r="L80" s="94">
        <v>138</v>
      </c>
      <c r="M80" s="77">
        <v>39997.410000000003</v>
      </c>
      <c r="N80" s="94">
        <v>76.054721408251368</v>
      </c>
      <c r="O80" s="77">
        <v>15200</v>
      </c>
      <c r="P80" s="94">
        <v>3910</v>
      </c>
      <c r="Q80" s="77">
        <v>1063980.0900000001</v>
      </c>
      <c r="R80" s="78">
        <v>272.11767007672637</v>
      </c>
      <c r="S80" s="19"/>
      <c r="T80" s="15"/>
    </row>
    <row r="81" spans="1:20">
      <c r="A81" s="49" t="s">
        <v>524</v>
      </c>
      <c r="B81" s="84">
        <v>1817</v>
      </c>
      <c r="C81" s="73">
        <v>399977.62</v>
      </c>
      <c r="D81" s="84">
        <v>35</v>
      </c>
      <c r="E81" s="73">
        <v>4266.99</v>
      </c>
      <c r="F81" s="84">
        <v>51</v>
      </c>
      <c r="G81" s="73">
        <v>5212.49</v>
      </c>
      <c r="H81" s="84">
        <v>70</v>
      </c>
      <c r="I81" s="73">
        <v>21409</v>
      </c>
      <c r="J81" s="84">
        <v>10</v>
      </c>
      <c r="K81" s="73" t="s">
        <v>211</v>
      </c>
      <c r="L81" s="84">
        <v>113</v>
      </c>
      <c r="M81" s="73">
        <v>34227.760000000002</v>
      </c>
      <c r="N81" s="84">
        <v>22.153079403604877</v>
      </c>
      <c r="O81" s="73">
        <v>4400</v>
      </c>
      <c r="P81" s="84">
        <v>1883</v>
      </c>
      <c r="Q81" s="73">
        <v>470067.01</v>
      </c>
      <c r="R81" s="74">
        <v>249.63728624535315</v>
      </c>
      <c r="S81" s="19"/>
      <c r="T81" s="15"/>
    </row>
    <row r="82" spans="1:20">
      <c r="A82" s="50" t="s">
        <v>525</v>
      </c>
      <c r="B82" s="94">
        <v>1257</v>
      </c>
      <c r="C82" s="77">
        <v>312816</v>
      </c>
      <c r="D82" s="94">
        <v>686</v>
      </c>
      <c r="E82" s="77">
        <v>59753</v>
      </c>
      <c r="F82" s="94">
        <v>41</v>
      </c>
      <c r="G82" s="77">
        <v>5300</v>
      </c>
      <c r="H82" s="94">
        <v>63</v>
      </c>
      <c r="I82" s="77">
        <v>12551</v>
      </c>
      <c r="J82" s="94">
        <v>10</v>
      </c>
      <c r="K82" s="77" t="s">
        <v>211</v>
      </c>
      <c r="L82" s="94">
        <v>39</v>
      </c>
      <c r="M82" s="77">
        <v>13500</v>
      </c>
      <c r="N82" s="94">
        <v>194</v>
      </c>
      <c r="O82" s="77">
        <v>38800</v>
      </c>
      <c r="P82" s="94">
        <v>1331</v>
      </c>
      <c r="Q82" s="77">
        <v>444710</v>
      </c>
      <c r="R82" s="78">
        <v>334.11720510894065</v>
      </c>
      <c r="S82" s="19"/>
      <c r="T82" s="15"/>
    </row>
    <row r="83" spans="1:20">
      <c r="A83" s="49" t="s">
        <v>368</v>
      </c>
      <c r="B83" s="84">
        <v>2205</v>
      </c>
      <c r="C83" s="73">
        <v>528093.41</v>
      </c>
      <c r="D83" s="84">
        <v>924</v>
      </c>
      <c r="E83" s="73">
        <v>91921.31</v>
      </c>
      <c r="F83" s="84">
        <v>59</v>
      </c>
      <c r="G83" s="73">
        <v>6914.62</v>
      </c>
      <c r="H83" s="84">
        <v>64</v>
      </c>
      <c r="I83" s="73">
        <v>20804.900000000001</v>
      </c>
      <c r="J83" s="84">
        <v>19</v>
      </c>
      <c r="K83" s="73">
        <v>5192.5600000000004</v>
      </c>
      <c r="L83" s="84">
        <v>85</v>
      </c>
      <c r="M83" s="73">
        <v>27890.01</v>
      </c>
      <c r="N83" s="84">
        <v>40.821096114403559</v>
      </c>
      <c r="O83" s="73">
        <v>8200</v>
      </c>
      <c r="P83" s="84">
        <v>2276</v>
      </c>
      <c r="Q83" s="73">
        <v>689016.82</v>
      </c>
      <c r="R83" s="74">
        <v>302.73146748681899</v>
      </c>
      <c r="S83" s="19"/>
      <c r="T83" s="15"/>
    </row>
    <row r="84" spans="1:20">
      <c r="A84" s="50" t="s">
        <v>526</v>
      </c>
      <c r="B84" s="94">
        <v>540</v>
      </c>
      <c r="C84" s="77">
        <v>120369.13</v>
      </c>
      <c r="D84" s="94">
        <v>23</v>
      </c>
      <c r="E84" s="77">
        <v>2124.2199999999998</v>
      </c>
      <c r="F84" s="94">
        <v>32</v>
      </c>
      <c r="G84" s="77">
        <v>4293.68</v>
      </c>
      <c r="H84" s="94">
        <v>26</v>
      </c>
      <c r="I84" s="77">
        <v>5228.91</v>
      </c>
      <c r="J84" s="94">
        <v>10</v>
      </c>
      <c r="K84" s="77" t="s">
        <v>211</v>
      </c>
      <c r="L84" s="94">
        <v>14</v>
      </c>
      <c r="M84" s="77">
        <v>4558.25</v>
      </c>
      <c r="N84" s="94">
        <v>10</v>
      </c>
      <c r="O84" s="77" t="s">
        <v>211</v>
      </c>
      <c r="P84" s="94">
        <v>571</v>
      </c>
      <c r="Q84" s="77">
        <v>138062.66</v>
      </c>
      <c r="R84" s="78">
        <v>241.79099824868652</v>
      </c>
      <c r="S84" s="19"/>
      <c r="T84" s="15"/>
    </row>
    <row r="85" spans="1:20">
      <c r="A85" s="49" t="s">
        <v>331</v>
      </c>
      <c r="B85" s="84">
        <v>2280</v>
      </c>
      <c r="C85" s="73">
        <v>536607.81999999995</v>
      </c>
      <c r="D85" s="84">
        <v>24</v>
      </c>
      <c r="E85" s="73">
        <v>2647.38</v>
      </c>
      <c r="F85" s="84">
        <v>81</v>
      </c>
      <c r="G85" s="73">
        <v>7214.02</v>
      </c>
      <c r="H85" s="84">
        <v>119</v>
      </c>
      <c r="I85" s="73">
        <v>23178.799999999999</v>
      </c>
      <c r="J85" s="84">
        <v>21</v>
      </c>
      <c r="K85" s="73">
        <v>5263.33</v>
      </c>
      <c r="L85" s="84">
        <v>176</v>
      </c>
      <c r="M85" s="73">
        <v>56471.5</v>
      </c>
      <c r="N85" s="84">
        <v>39.132265077799488</v>
      </c>
      <c r="O85" s="73">
        <v>7800</v>
      </c>
      <c r="P85" s="84">
        <v>2386</v>
      </c>
      <c r="Q85" s="73">
        <v>639182.86</v>
      </c>
      <c r="R85" s="74">
        <v>267.88887678122381</v>
      </c>
      <c r="S85" s="19"/>
      <c r="T85" s="15"/>
    </row>
    <row r="86" spans="1:20">
      <c r="A86" s="50" t="s">
        <v>527</v>
      </c>
      <c r="B86" s="94">
        <v>4894</v>
      </c>
      <c r="C86" s="77">
        <v>1200258.97</v>
      </c>
      <c r="D86" s="94">
        <v>219</v>
      </c>
      <c r="E86" s="77">
        <v>26898.75</v>
      </c>
      <c r="F86" s="94">
        <v>166</v>
      </c>
      <c r="G86" s="77">
        <v>14546.41</v>
      </c>
      <c r="H86" s="94">
        <v>216</v>
      </c>
      <c r="I86" s="77">
        <v>61949.34</v>
      </c>
      <c r="J86" s="94">
        <v>40</v>
      </c>
      <c r="K86" s="77">
        <v>10087.950000000001</v>
      </c>
      <c r="L86" s="94">
        <v>103</v>
      </c>
      <c r="M86" s="77">
        <v>27905.119999999999</v>
      </c>
      <c r="N86" s="94">
        <v>67.906608862661685</v>
      </c>
      <c r="O86" s="77">
        <v>13600</v>
      </c>
      <c r="P86" s="94">
        <v>5019</v>
      </c>
      <c r="Q86" s="77">
        <v>1355246.54</v>
      </c>
      <c r="R86" s="78">
        <v>270.02321976489344</v>
      </c>
      <c r="S86" s="19"/>
      <c r="T86" s="15"/>
    </row>
    <row r="87" spans="1:20">
      <c r="A87" s="49" t="s">
        <v>528</v>
      </c>
      <c r="B87" s="84">
        <v>1936</v>
      </c>
      <c r="C87" s="73">
        <v>442746.17</v>
      </c>
      <c r="D87" s="84">
        <v>78</v>
      </c>
      <c r="E87" s="73">
        <v>9492.06</v>
      </c>
      <c r="F87" s="84">
        <v>56</v>
      </c>
      <c r="G87" s="73">
        <v>6688.52</v>
      </c>
      <c r="H87" s="84">
        <v>91</v>
      </c>
      <c r="I87" s="73">
        <v>22961.14</v>
      </c>
      <c r="J87" s="84">
        <v>12</v>
      </c>
      <c r="K87" s="73">
        <v>2444.2800000000002</v>
      </c>
      <c r="L87" s="84">
        <v>96</v>
      </c>
      <c r="M87" s="73">
        <v>28788.87</v>
      </c>
      <c r="N87" s="84">
        <v>31.577107620721193</v>
      </c>
      <c r="O87" s="73">
        <v>6400</v>
      </c>
      <c r="P87" s="84">
        <v>2010</v>
      </c>
      <c r="Q87" s="73">
        <v>519521.03</v>
      </c>
      <c r="R87" s="74">
        <v>258.46817412935326</v>
      </c>
      <c r="S87" s="19"/>
      <c r="T87" s="15"/>
    </row>
    <row r="88" spans="1:20">
      <c r="A88" s="50" t="s">
        <v>529</v>
      </c>
      <c r="B88" s="94">
        <v>1117</v>
      </c>
      <c r="C88" s="77">
        <v>265039</v>
      </c>
      <c r="D88" s="94">
        <v>486</v>
      </c>
      <c r="E88" s="77">
        <v>42674.47</v>
      </c>
      <c r="F88" s="94">
        <v>43</v>
      </c>
      <c r="G88" s="77">
        <v>3794.41</v>
      </c>
      <c r="H88" s="94">
        <v>54</v>
      </c>
      <c r="I88" s="77">
        <v>11922.82</v>
      </c>
      <c r="J88" s="94">
        <v>10</v>
      </c>
      <c r="K88" s="77" t="s">
        <v>211</v>
      </c>
      <c r="L88" s="94">
        <v>57</v>
      </c>
      <c r="M88" s="77">
        <v>18825.439999999999</v>
      </c>
      <c r="N88" s="94">
        <v>19.540039944476526</v>
      </c>
      <c r="O88" s="77">
        <v>4000</v>
      </c>
      <c r="P88" s="94">
        <v>1158</v>
      </c>
      <c r="Q88" s="77">
        <v>347427.41</v>
      </c>
      <c r="R88" s="78">
        <v>300.02367012089809</v>
      </c>
      <c r="S88" s="19"/>
      <c r="T88" s="15"/>
    </row>
    <row r="89" spans="1:20">
      <c r="A89" s="49" t="s">
        <v>530</v>
      </c>
      <c r="B89" s="84">
        <v>1134</v>
      </c>
      <c r="C89" s="73">
        <v>261461.71</v>
      </c>
      <c r="D89" s="84">
        <v>181</v>
      </c>
      <c r="E89" s="73">
        <v>14580.57</v>
      </c>
      <c r="F89" s="84">
        <v>36</v>
      </c>
      <c r="G89" s="73">
        <v>3164.46</v>
      </c>
      <c r="H89" s="84">
        <v>57</v>
      </c>
      <c r="I89" s="73">
        <v>11758.41</v>
      </c>
      <c r="J89" s="84">
        <v>10</v>
      </c>
      <c r="K89" s="73" t="s">
        <v>211</v>
      </c>
      <c r="L89" s="84">
        <v>91</v>
      </c>
      <c r="M89" s="73">
        <v>29042.49</v>
      </c>
      <c r="N89" s="84">
        <v>28.833291794703385</v>
      </c>
      <c r="O89" s="73">
        <v>5800</v>
      </c>
      <c r="P89" s="84">
        <v>1183</v>
      </c>
      <c r="Q89" s="73">
        <v>328296.45</v>
      </c>
      <c r="R89" s="74">
        <v>277.51179205409977</v>
      </c>
      <c r="S89" s="19"/>
      <c r="T89" s="15"/>
    </row>
    <row r="90" spans="1:20">
      <c r="A90" s="50" t="s">
        <v>531</v>
      </c>
      <c r="B90" s="94">
        <v>21812</v>
      </c>
      <c r="C90" s="77">
        <v>5372839.5099999998</v>
      </c>
      <c r="D90" s="94">
        <v>10304</v>
      </c>
      <c r="E90" s="77">
        <v>936805.22</v>
      </c>
      <c r="F90" s="94">
        <v>943</v>
      </c>
      <c r="G90" s="77">
        <v>103482.16</v>
      </c>
      <c r="H90" s="94">
        <v>996</v>
      </c>
      <c r="I90" s="77">
        <v>193853.71</v>
      </c>
      <c r="J90" s="94">
        <v>174</v>
      </c>
      <c r="K90" s="77">
        <v>43724.94</v>
      </c>
      <c r="L90" s="94">
        <v>950</v>
      </c>
      <c r="M90" s="77">
        <v>276438.45</v>
      </c>
      <c r="N90" s="94">
        <v>576.49531454879639</v>
      </c>
      <c r="O90" s="77">
        <v>115200</v>
      </c>
      <c r="P90" s="94">
        <v>22801</v>
      </c>
      <c r="Q90" s="77">
        <v>7042344</v>
      </c>
      <c r="R90" s="78">
        <v>308.86119029867109</v>
      </c>
      <c r="S90" s="19"/>
      <c r="T90" s="15"/>
    </row>
    <row r="91" spans="1:20">
      <c r="A91" s="49" t="s">
        <v>373</v>
      </c>
      <c r="B91" s="84">
        <v>3240</v>
      </c>
      <c r="C91" s="73">
        <v>787934.18</v>
      </c>
      <c r="D91" s="84">
        <v>1574</v>
      </c>
      <c r="E91" s="73">
        <v>134100.63</v>
      </c>
      <c r="F91" s="84">
        <v>130</v>
      </c>
      <c r="G91" s="73">
        <v>15770.49</v>
      </c>
      <c r="H91" s="84">
        <v>161</v>
      </c>
      <c r="I91" s="73">
        <v>26941.599999999999</v>
      </c>
      <c r="J91" s="84">
        <v>20</v>
      </c>
      <c r="K91" s="73">
        <v>5337.72</v>
      </c>
      <c r="L91" s="84">
        <v>114</v>
      </c>
      <c r="M91" s="73">
        <v>29940.79</v>
      </c>
      <c r="N91" s="84">
        <v>362.14225552939615</v>
      </c>
      <c r="O91" s="73">
        <v>72400</v>
      </c>
      <c r="P91" s="84">
        <v>3436</v>
      </c>
      <c r="Q91" s="73">
        <v>1072425.4099999999</v>
      </c>
      <c r="R91" s="74">
        <v>312.11449650756691</v>
      </c>
      <c r="S91" s="19"/>
      <c r="T91" s="15"/>
    </row>
    <row r="92" spans="1:20">
      <c r="A92" s="50" t="s">
        <v>532</v>
      </c>
      <c r="B92" s="94">
        <v>17466</v>
      </c>
      <c r="C92" s="77">
        <v>4363122</v>
      </c>
      <c r="D92" s="94">
        <v>8529</v>
      </c>
      <c r="E92" s="77">
        <v>772473</v>
      </c>
      <c r="F92" s="94">
        <v>742</v>
      </c>
      <c r="G92" s="77">
        <v>91800</v>
      </c>
      <c r="H92" s="94">
        <v>1064</v>
      </c>
      <c r="I92" s="77">
        <v>233549</v>
      </c>
      <c r="J92" s="94">
        <v>121</v>
      </c>
      <c r="K92" s="77">
        <v>31506</v>
      </c>
      <c r="L92" s="94">
        <v>446</v>
      </c>
      <c r="M92" s="77">
        <v>118650</v>
      </c>
      <c r="N92" s="94">
        <v>1727</v>
      </c>
      <c r="O92" s="77">
        <v>345400</v>
      </c>
      <c r="P92" s="94">
        <v>18532</v>
      </c>
      <c r="Q92" s="77">
        <v>5956500</v>
      </c>
      <c r="R92" s="78">
        <v>321.41700841787178</v>
      </c>
      <c r="S92" s="19"/>
      <c r="T92" s="15"/>
    </row>
    <row r="93" spans="1:20">
      <c r="A93" s="49" t="s">
        <v>533</v>
      </c>
      <c r="B93" s="84">
        <v>776</v>
      </c>
      <c r="C93" s="73">
        <v>178722.52</v>
      </c>
      <c r="D93" s="84">
        <v>386</v>
      </c>
      <c r="E93" s="73">
        <v>32333.49</v>
      </c>
      <c r="F93" s="84">
        <v>30</v>
      </c>
      <c r="G93" s="73">
        <v>3129.62</v>
      </c>
      <c r="H93" s="84">
        <v>67</v>
      </c>
      <c r="I93" s="73">
        <v>14869.74</v>
      </c>
      <c r="J93" s="84">
        <v>10</v>
      </c>
      <c r="K93" s="73" t="s">
        <v>211</v>
      </c>
      <c r="L93" s="84">
        <v>40</v>
      </c>
      <c r="M93" s="73">
        <v>11667.46</v>
      </c>
      <c r="N93" s="84">
        <v>21.114400369526873</v>
      </c>
      <c r="O93" s="73">
        <v>4200</v>
      </c>
      <c r="P93" s="84">
        <v>835</v>
      </c>
      <c r="Q93" s="73">
        <v>245961.17</v>
      </c>
      <c r="R93" s="74">
        <v>294.56427544910179</v>
      </c>
      <c r="S93" s="19"/>
      <c r="T93" s="15"/>
    </row>
    <row r="94" spans="1:20">
      <c r="A94" s="50" t="s">
        <v>534</v>
      </c>
      <c r="B94" s="94">
        <v>5761</v>
      </c>
      <c r="C94" s="77">
        <v>1364868.95</v>
      </c>
      <c r="D94" s="94">
        <v>3219</v>
      </c>
      <c r="E94" s="77">
        <v>270576.07</v>
      </c>
      <c r="F94" s="94">
        <v>251</v>
      </c>
      <c r="G94" s="77">
        <v>27148.48</v>
      </c>
      <c r="H94" s="94">
        <v>438</v>
      </c>
      <c r="I94" s="77">
        <v>116418.83</v>
      </c>
      <c r="J94" s="94">
        <v>33</v>
      </c>
      <c r="K94" s="77">
        <v>8672.66</v>
      </c>
      <c r="L94" s="94">
        <v>306</v>
      </c>
      <c r="M94" s="77">
        <v>86077.58</v>
      </c>
      <c r="N94" s="94">
        <v>178.03913453186482</v>
      </c>
      <c r="O94" s="77">
        <v>35600</v>
      </c>
      <c r="P94" s="94">
        <v>6106</v>
      </c>
      <c r="Q94" s="77">
        <v>1909362.57</v>
      </c>
      <c r="R94" s="78">
        <v>312.70268096953816</v>
      </c>
      <c r="S94" s="19"/>
      <c r="T94" s="15"/>
    </row>
    <row r="95" spans="1:20">
      <c r="A95" s="49" t="s">
        <v>535</v>
      </c>
      <c r="B95" s="84">
        <v>2428</v>
      </c>
      <c r="C95" s="73">
        <v>566625.23</v>
      </c>
      <c r="D95" s="84">
        <v>731</v>
      </c>
      <c r="E95" s="73">
        <v>61854.26</v>
      </c>
      <c r="F95" s="84">
        <v>105</v>
      </c>
      <c r="G95" s="73">
        <v>11726.93</v>
      </c>
      <c r="H95" s="84">
        <v>139</v>
      </c>
      <c r="I95" s="73">
        <v>26233.23</v>
      </c>
      <c r="J95" s="84">
        <v>12</v>
      </c>
      <c r="K95" s="73">
        <v>3115.73</v>
      </c>
      <c r="L95" s="84">
        <v>158</v>
      </c>
      <c r="M95" s="73">
        <v>51463.29</v>
      </c>
      <c r="N95" s="84">
        <v>68.573650157535141</v>
      </c>
      <c r="O95" s="73">
        <v>13800</v>
      </c>
      <c r="P95" s="84">
        <v>2564</v>
      </c>
      <c r="Q95" s="73">
        <v>734818.67</v>
      </c>
      <c r="R95" s="74">
        <v>286.59074492979721</v>
      </c>
      <c r="S95" s="19"/>
      <c r="T95" s="15"/>
    </row>
    <row r="96" spans="1:20">
      <c r="A96" s="50" t="s">
        <v>536</v>
      </c>
      <c r="B96" s="94">
        <v>19316</v>
      </c>
      <c r="C96" s="77">
        <v>4558232.9400000004</v>
      </c>
      <c r="D96" s="94">
        <v>8138</v>
      </c>
      <c r="E96" s="77">
        <v>671710.3</v>
      </c>
      <c r="F96" s="94">
        <v>1925</v>
      </c>
      <c r="G96" s="77">
        <v>219616.33</v>
      </c>
      <c r="H96" s="94">
        <v>1105</v>
      </c>
      <c r="I96" s="77">
        <v>193275.01</v>
      </c>
      <c r="J96" s="94">
        <v>117</v>
      </c>
      <c r="K96" s="77">
        <v>29353.97</v>
      </c>
      <c r="L96" s="94">
        <v>1195</v>
      </c>
      <c r="M96" s="77">
        <v>332774.23</v>
      </c>
      <c r="N96" s="94">
        <v>842.99168801751762</v>
      </c>
      <c r="O96" s="77">
        <v>168600</v>
      </c>
      <c r="P96" s="94">
        <v>21002</v>
      </c>
      <c r="Q96" s="77">
        <v>6173562.7800000003</v>
      </c>
      <c r="R96" s="78">
        <v>293.95118464908103</v>
      </c>
      <c r="S96" s="19"/>
      <c r="T96" s="15"/>
    </row>
    <row r="97" spans="1:20">
      <c r="A97" s="49" t="s">
        <v>324</v>
      </c>
      <c r="B97" s="84">
        <v>22880</v>
      </c>
      <c r="C97" s="73">
        <v>5294920.82</v>
      </c>
      <c r="D97" s="84">
        <v>7488</v>
      </c>
      <c r="E97" s="73">
        <v>611682.26</v>
      </c>
      <c r="F97" s="84">
        <v>1632</v>
      </c>
      <c r="G97" s="73">
        <v>181165</v>
      </c>
      <c r="H97" s="84">
        <v>1645</v>
      </c>
      <c r="I97" s="73">
        <v>331815.77</v>
      </c>
      <c r="J97" s="84">
        <v>173</v>
      </c>
      <c r="K97" s="73">
        <v>41652.33</v>
      </c>
      <c r="L97" s="84">
        <v>1606</v>
      </c>
      <c r="M97" s="73">
        <v>515577.38</v>
      </c>
      <c r="N97" s="84">
        <v>310.85795816418977</v>
      </c>
      <c r="O97" s="73">
        <v>62200</v>
      </c>
      <c r="P97" s="84">
        <v>24747</v>
      </c>
      <c r="Q97" s="73">
        <v>7039013.5599999996</v>
      </c>
      <c r="R97" s="74">
        <v>284.43906574534287</v>
      </c>
      <c r="S97" s="19"/>
      <c r="T97" s="15"/>
    </row>
    <row r="98" spans="1:20" ht="24">
      <c r="A98" s="50" t="s">
        <v>537</v>
      </c>
      <c r="B98" s="94">
        <v>17581</v>
      </c>
      <c r="C98" s="77">
        <v>4231606.45</v>
      </c>
      <c r="D98" s="94">
        <v>868</v>
      </c>
      <c r="E98" s="77">
        <v>107300.09</v>
      </c>
      <c r="F98" s="94">
        <v>662</v>
      </c>
      <c r="G98" s="77">
        <v>68111.16</v>
      </c>
      <c r="H98" s="94">
        <v>869</v>
      </c>
      <c r="I98" s="77">
        <v>172813.23</v>
      </c>
      <c r="J98" s="94">
        <v>168</v>
      </c>
      <c r="K98" s="77">
        <v>43501.32</v>
      </c>
      <c r="L98" s="94">
        <v>692</v>
      </c>
      <c r="M98" s="77">
        <v>221210.95</v>
      </c>
      <c r="N98" s="94">
        <v>536.99957397189155</v>
      </c>
      <c r="O98" s="77">
        <v>107400</v>
      </c>
      <c r="P98" s="94">
        <v>18210</v>
      </c>
      <c r="Q98" s="77">
        <v>4951943.2</v>
      </c>
      <c r="R98" s="78">
        <v>271.93537616694124</v>
      </c>
      <c r="S98" s="19"/>
      <c r="T98" s="15"/>
    </row>
    <row r="99" spans="1:20">
      <c r="A99" s="49" t="s">
        <v>334</v>
      </c>
      <c r="B99" s="84">
        <v>13404</v>
      </c>
      <c r="C99" s="73">
        <v>3275155.59</v>
      </c>
      <c r="D99" s="84">
        <v>1356</v>
      </c>
      <c r="E99" s="73">
        <v>137016.57</v>
      </c>
      <c r="F99" s="84">
        <v>519</v>
      </c>
      <c r="G99" s="73">
        <v>53460.95</v>
      </c>
      <c r="H99" s="84">
        <v>790</v>
      </c>
      <c r="I99" s="73">
        <v>137937.45000000001</v>
      </c>
      <c r="J99" s="84">
        <v>136</v>
      </c>
      <c r="K99" s="73">
        <v>31828</v>
      </c>
      <c r="L99" s="84">
        <v>586</v>
      </c>
      <c r="M99" s="73">
        <v>185996.22</v>
      </c>
      <c r="N99" s="84">
        <v>513.77735996837077</v>
      </c>
      <c r="O99" s="73">
        <v>102800</v>
      </c>
      <c r="P99" s="84">
        <v>14020</v>
      </c>
      <c r="Q99" s="73">
        <v>3924194.79</v>
      </c>
      <c r="R99" s="74">
        <v>279.89977104136949</v>
      </c>
      <c r="S99" s="19"/>
      <c r="T99" s="15"/>
    </row>
    <row r="100" spans="1:20" ht="24">
      <c r="A100" s="50" t="s">
        <v>333</v>
      </c>
      <c r="B100" s="94">
        <v>4677</v>
      </c>
      <c r="C100" s="77">
        <v>1103171.33</v>
      </c>
      <c r="D100" s="94">
        <v>1964</v>
      </c>
      <c r="E100" s="77">
        <v>172094.07</v>
      </c>
      <c r="F100" s="94">
        <v>194</v>
      </c>
      <c r="G100" s="77">
        <v>23674.82</v>
      </c>
      <c r="H100" s="94">
        <v>349</v>
      </c>
      <c r="I100" s="77">
        <v>69609.7</v>
      </c>
      <c r="J100" s="94">
        <v>35</v>
      </c>
      <c r="K100" s="77">
        <v>9165.27</v>
      </c>
      <c r="L100" s="94">
        <v>291</v>
      </c>
      <c r="M100" s="77">
        <v>86137.01</v>
      </c>
      <c r="N100" s="94">
        <v>145.36287135497315</v>
      </c>
      <c r="O100" s="77">
        <v>29000</v>
      </c>
      <c r="P100" s="94">
        <v>4993</v>
      </c>
      <c r="Q100" s="77">
        <v>1492852.21</v>
      </c>
      <c r="R100" s="78">
        <v>298.98902663729223</v>
      </c>
      <c r="S100" s="19"/>
      <c r="T100" s="15"/>
    </row>
    <row r="101" spans="1:20">
      <c r="A101" s="49" t="s">
        <v>538</v>
      </c>
      <c r="B101" s="84">
        <v>10960</v>
      </c>
      <c r="C101" s="73">
        <v>2767690.23</v>
      </c>
      <c r="D101" s="84">
        <v>4868</v>
      </c>
      <c r="E101" s="73">
        <v>439674.33</v>
      </c>
      <c r="F101" s="84">
        <v>374</v>
      </c>
      <c r="G101" s="73">
        <v>43946.27</v>
      </c>
      <c r="H101" s="84">
        <v>550</v>
      </c>
      <c r="I101" s="73">
        <v>115456.66</v>
      </c>
      <c r="J101" s="84">
        <v>64</v>
      </c>
      <c r="K101" s="73">
        <v>16311.9</v>
      </c>
      <c r="L101" s="84">
        <v>577</v>
      </c>
      <c r="M101" s="73">
        <v>158469.25</v>
      </c>
      <c r="N101" s="84">
        <v>496.10421656607031</v>
      </c>
      <c r="O101" s="73">
        <v>99200</v>
      </c>
      <c r="P101" s="84">
        <v>11495</v>
      </c>
      <c r="Q101" s="73">
        <v>3640748.65</v>
      </c>
      <c r="R101" s="74">
        <v>316.72454545454542</v>
      </c>
      <c r="S101" s="19"/>
      <c r="T101" s="15"/>
    </row>
    <row r="102" spans="1:20">
      <c r="A102" s="50" t="s">
        <v>539</v>
      </c>
      <c r="B102" s="94">
        <v>4785</v>
      </c>
      <c r="C102" s="77">
        <v>1139898.8999999999</v>
      </c>
      <c r="D102" s="94">
        <v>185</v>
      </c>
      <c r="E102" s="77">
        <v>22942.35</v>
      </c>
      <c r="F102" s="94">
        <v>180</v>
      </c>
      <c r="G102" s="77">
        <v>19826.38</v>
      </c>
      <c r="H102" s="94">
        <v>253</v>
      </c>
      <c r="I102" s="77">
        <v>45586.41</v>
      </c>
      <c r="J102" s="94">
        <v>37</v>
      </c>
      <c r="K102" s="77">
        <v>8554</v>
      </c>
      <c r="L102" s="94">
        <v>371</v>
      </c>
      <c r="M102" s="77">
        <v>119019.78</v>
      </c>
      <c r="N102" s="94">
        <v>96.984417937661291</v>
      </c>
      <c r="O102" s="77">
        <v>19400</v>
      </c>
      <c r="P102" s="94">
        <v>4963</v>
      </c>
      <c r="Q102" s="77">
        <v>1375227.83</v>
      </c>
      <c r="R102" s="78">
        <v>277.09607696957488</v>
      </c>
      <c r="S102" s="19"/>
      <c r="T102" s="15"/>
    </row>
    <row r="103" spans="1:20">
      <c r="A103" s="49" t="s">
        <v>540</v>
      </c>
      <c r="B103" s="84">
        <v>9279</v>
      </c>
      <c r="C103" s="73">
        <v>2290854.9500000002</v>
      </c>
      <c r="D103" s="84">
        <v>4047</v>
      </c>
      <c r="E103" s="73">
        <v>361415.43</v>
      </c>
      <c r="F103" s="84">
        <v>705</v>
      </c>
      <c r="G103" s="73">
        <v>82172.72</v>
      </c>
      <c r="H103" s="84">
        <v>539</v>
      </c>
      <c r="I103" s="73">
        <v>88636.64</v>
      </c>
      <c r="J103" s="84">
        <v>67</v>
      </c>
      <c r="K103" s="73">
        <v>18244.32</v>
      </c>
      <c r="L103" s="84">
        <v>383</v>
      </c>
      <c r="M103" s="73">
        <v>107796.28</v>
      </c>
      <c r="N103" s="84">
        <v>509.83847969107222</v>
      </c>
      <c r="O103" s="73">
        <v>102000</v>
      </c>
      <c r="P103" s="84">
        <v>10037</v>
      </c>
      <c r="Q103" s="73">
        <v>3051120.33</v>
      </c>
      <c r="R103" s="74">
        <v>303.9872800637641</v>
      </c>
      <c r="S103" s="19"/>
      <c r="T103" s="15"/>
    </row>
    <row r="104" spans="1:20">
      <c r="A104" s="50" t="s">
        <v>360</v>
      </c>
      <c r="B104" s="94">
        <v>10901</v>
      </c>
      <c r="C104" s="77">
        <v>2654705.89</v>
      </c>
      <c r="D104" s="94">
        <v>5879</v>
      </c>
      <c r="E104" s="77">
        <v>521622.31</v>
      </c>
      <c r="F104" s="94">
        <v>573</v>
      </c>
      <c r="G104" s="77">
        <v>53894.45</v>
      </c>
      <c r="H104" s="94">
        <v>614</v>
      </c>
      <c r="I104" s="77">
        <v>125562.72</v>
      </c>
      <c r="J104" s="94">
        <v>59</v>
      </c>
      <c r="K104" s="77">
        <v>14601.89</v>
      </c>
      <c r="L104" s="94">
        <v>515</v>
      </c>
      <c r="M104" s="77">
        <v>159318.95000000001</v>
      </c>
      <c r="N104" s="94">
        <v>203.02782119979665</v>
      </c>
      <c r="O104" s="77">
        <v>40600</v>
      </c>
      <c r="P104" s="94">
        <v>11446</v>
      </c>
      <c r="Q104" s="77">
        <v>3570306.2</v>
      </c>
      <c r="R104" s="78">
        <v>311.92610518958588</v>
      </c>
      <c r="S104" s="19"/>
      <c r="T104" s="15"/>
    </row>
    <row r="105" spans="1:20">
      <c r="A105" s="49" t="s">
        <v>350</v>
      </c>
      <c r="B105" s="84">
        <v>21764</v>
      </c>
      <c r="C105" s="73">
        <v>5268156.5</v>
      </c>
      <c r="D105" s="84">
        <v>3528</v>
      </c>
      <c r="E105" s="73">
        <v>399761.69</v>
      </c>
      <c r="F105" s="84">
        <v>767</v>
      </c>
      <c r="G105" s="73">
        <v>79171.88</v>
      </c>
      <c r="H105" s="84">
        <v>1282</v>
      </c>
      <c r="I105" s="73">
        <v>298356.59000000003</v>
      </c>
      <c r="J105" s="84">
        <v>289</v>
      </c>
      <c r="K105" s="73">
        <v>68043.86</v>
      </c>
      <c r="L105" s="84">
        <v>720</v>
      </c>
      <c r="M105" s="73">
        <v>217783.4</v>
      </c>
      <c r="N105" s="84">
        <v>609.26373434860795</v>
      </c>
      <c r="O105" s="73">
        <v>121800</v>
      </c>
      <c r="P105" s="84">
        <v>22550</v>
      </c>
      <c r="Q105" s="73">
        <v>6453073.9299999997</v>
      </c>
      <c r="R105" s="74">
        <v>286.16735831485585</v>
      </c>
      <c r="S105" s="19"/>
      <c r="T105" s="15"/>
    </row>
    <row r="106" spans="1:20">
      <c r="A106" s="50" t="s">
        <v>338</v>
      </c>
      <c r="B106" s="94">
        <v>2504</v>
      </c>
      <c r="C106" s="77">
        <v>599482.27</v>
      </c>
      <c r="D106" s="94">
        <v>230</v>
      </c>
      <c r="E106" s="77">
        <v>21972.95</v>
      </c>
      <c r="F106" s="94">
        <v>119</v>
      </c>
      <c r="G106" s="77">
        <v>11340.81</v>
      </c>
      <c r="H106" s="94">
        <v>160</v>
      </c>
      <c r="I106" s="77">
        <v>26850.19</v>
      </c>
      <c r="J106" s="94">
        <v>28</v>
      </c>
      <c r="K106" s="77">
        <v>5816.66</v>
      </c>
      <c r="L106" s="94">
        <v>78</v>
      </c>
      <c r="M106" s="77">
        <v>21547.52</v>
      </c>
      <c r="N106" s="94">
        <v>76.544261665933192</v>
      </c>
      <c r="O106" s="77">
        <v>15400</v>
      </c>
      <c r="P106" s="94">
        <v>2645</v>
      </c>
      <c r="Q106" s="77">
        <v>702410.39</v>
      </c>
      <c r="R106" s="78">
        <v>265.56158412098301</v>
      </c>
      <c r="S106" s="19"/>
      <c r="T106" s="15"/>
    </row>
    <row r="107" spans="1:20" ht="24">
      <c r="A107" s="49" t="s">
        <v>541</v>
      </c>
      <c r="B107" s="84">
        <v>2853</v>
      </c>
      <c r="C107" s="73">
        <v>673438.59</v>
      </c>
      <c r="D107" s="84">
        <v>879</v>
      </c>
      <c r="E107" s="73">
        <v>84654.95</v>
      </c>
      <c r="F107" s="84">
        <v>105</v>
      </c>
      <c r="G107" s="73">
        <v>10561.53</v>
      </c>
      <c r="H107" s="84">
        <v>142</v>
      </c>
      <c r="I107" s="73">
        <v>33668.589999999997</v>
      </c>
      <c r="J107" s="84">
        <v>17</v>
      </c>
      <c r="K107" s="73">
        <v>3882.65</v>
      </c>
      <c r="L107" s="84">
        <v>108</v>
      </c>
      <c r="M107" s="73">
        <v>36478.6</v>
      </c>
      <c r="N107" s="84">
        <v>74.045713484767177</v>
      </c>
      <c r="O107" s="73">
        <v>14800</v>
      </c>
      <c r="P107" s="84">
        <v>2949</v>
      </c>
      <c r="Q107" s="73">
        <v>857484.91</v>
      </c>
      <c r="R107" s="74">
        <v>290.77141742963715</v>
      </c>
      <c r="S107" s="19"/>
      <c r="T107" s="15"/>
    </row>
    <row r="108" spans="1:20">
      <c r="A108" s="50" t="s">
        <v>376</v>
      </c>
      <c r="B108" s="94">
        <v>2478</v>
      </c>
      <c r="C108" s="77">
        <v>589971.78</v>
      </c>
      <c r="D108" s="94">
        <v>513</v>
      </c>
      <c r="E108" s="77">
        <v>48469.1</v>
      </c>
      <c r="F108" s="94">
        <v>112</v>
      </c>
      <c r="G108" s="77">
        <v>11347.6</v>
      </c>
      <c r="H108" s="94">
        <v>107</v>
      </c>
      <c r="I108" s="77">
        <v>21321.439999999999</v>
      </c>
      <c r="J108" s="94">
        <v>19</v>
      </c>
      <c r="K108" s="77">
        <v>4492.8</v>
      </c>
      <c r="L108" s="94">
        <v>99</v>
      </c>
      <c r="M108" s="77">
        <v>32053.360000000001</v>
      </c>
      <c r="N108" s="94">
        <v>68.669551513989433</v>
      </c>
      <c r="O108" s="77">
        <v>13800</v>
      </c>
      <c r="P108" s="94">
        <v>2568</v>
      </c>
      <c r="Q108" s="77">
        <v>721456.1</v>
      </c>
      <c r="R108" s="78">
        <v>280.94084890965729</v>
      </c>
      <c r="S108" s="19"/>
      <c r="T108" s="15"/>
    </row>
    <row r="109" spans="1:20">
      <c r="A109" s="49" t="s">
        <v>367</v>
      </c>
      <c r="B109" s="84">
        <v>2469</v>
      </c>
      <c r="C109" s="73">
        <v>577224.52</v>
      </c>
      <c r="D109" s="84">
        <v>1360</v>
      </c>
      <c r="E109" s="73">
        <v>114626.93</v>
      </c>
      <c r="F109" s="84">
        <v>252</v>
      </c>
      <c r="G109" s="73">
        <v>25643.39</v>
      </c>
      <c r="H109" s="84">
        <v>130</v>
      </c>
      <c r="I109" s="73">
        <v>21937.38</v>
      </c>
      <c r="J109" s="84">
        <v>16</v>
      </c>
      <c r="K109" s="73">
        <v>3681.56</v>
      </c>
      <c r="L109" s="84">
        <v>128</v>
      </c>
      <c r="M109" s="73">
        <v>34018.1</v>
      </c>
      <c r="N109" s="84">
        <v>72.001392758320222</v>
      </c>
      <c r="O109" s="73">
        <v>14400</v>
      </c>
      <c r="P109" s="84">
        <v>2661</v>
      </c>
      <c r="Q109" s="73">
        <v>791531.89</v>
      </c>
      <c r="R109" s="74">
        <v>297.45655392709506</v>
      </c>
      <c r="S109" s="19"/>
      <c r="T109" s="15"/>
    </row>
    <row r="110" spans="1:20">
      <c r="A110" s="50" t="s">
        <v>542</v>
      </c>
      <c r="B110" s="94">
        <v>19537</v>
      </c>
      <c r="C110" s="77">
        <v>4958916.16</v>
      </c>
      <c r="D110" s="94">
        <v>4684</v>
      </c>
      <c r="E110" s="77">
        <v>431536.3</v>
      </c>
      <c r="F110" s="94">
        <v>942</v>
      </c>
      <c r="G110" s="77">
        <v>116101.84</v>
      </c>
      <c r="H110" s="94">
        <v>1852</v>
      </c>
      <c r="I110" s="77">
        <v>299517.02</v>
      </c>
      <c r="J110" s="94">
        <v>138</v>
      </c>
      <c r="K110" s="77">
        <v>35558</v>
      </c>
      <c r="L110" s="94">
        <v>634</v>
      </c>
      <c r="M110" s="77">
        <v>194850</v>
      </c>
      <c r="N110" s="94">
        <v>1480.1080887616322</v>
      </c>
      <c r="O110" s="77">
        <v>296000</v>
      </c>
      <c r="P110" s="94">
        <v>21176</v>
      </c>
      <c r="Q110" s="77">
        <v>6332479.3099999996</v>
      </c>
      <c r="R110" s="78">
        <v>299.04039053645636</v>
      </c>
      <c r="S110" s="19"/>
      <c r="T110" s="15"/>
    </row>
    <row r="111" spans="1:20">
      <c r="A111" s="49" t="s">
        <v>357</v>
      </c>
      <c r="B111" s="84">
        <v>13508</v>
      </c>
      <c r="C111" s="73">
        <v>3308166.63</v>
      </c>
      <c r="D111" s="84">
        <v>5888</v>
      </c>
      <c r="E111" s="73">
        <v>508581.74</v>
      </c>
      <c r="F111" s="84">
        <v>361</v>
      </c>
      <c r="G111" s="73">
        <v>34578.85</v>
      </c>
      <c r="H111" s="84">
        <v>431</v>
      </c>
      <c r="I111" s="73">
        <v>93749.27</v>
      </c>
      <c r="J111" s="84">
        <v>90</v>
      </c>
      <c r="K111" s="73">
        <v>22743.66</v>
      </c>
      <c r="L111" s="84">
        <v>1262</v>
      </c>
      <c r="M111" s="73">
        <v>354887.72</v>
      </c>
      <c r="N111" s="84">
        <v>289.14404770106216</v>
      </c>
      <c r="O111" s="73">
        <v>57800</v>
      </c>
      <c r="P111" s="84">
        <v>14032</v>
      </c>
      <c r="Q111" s="73">
        <v>4380507.8600000003</v>
      </c>
      <c r="R111" s="74">
        <v>312.17986459521097</v>
      </c>
      <c r="S111" s="19"/>
      <c r="T111" s="15"/>
    </row>
    <row r="112" spans="1:20">
      <c r="A112" s="50" t="s">
        <v>543</v>
      </c>
      <c r="B112" s="94">
        <v>10476</v>
      </c>
      <c r="C112" s="77">
        <v>2418591.83</v>
      </c>
      <c r="D112" s="94">
        <v>1375</v>
      </c>
      <c r="E112" s="77">
        <v>134812.19</v>
      </c>
      <c r="F112" s="94">
        <v>403</v>
      </c>
      <c r="G112" s="77">
        <v>41780.839999999997</v>
      </c>
      <c r="H112" s="94">
        <v>586</v>
      </c>
      <c r="I112" s="77">
        <v>121358.52</v>
      </c>
      <c r="J112" s="94">
        <v>74</v>
      </c>
      <c r="K112" s="77">
        <v>18545.330000000002</v>
      </c>
      <c r="L112" s="94">
        <v>447</v>
      </c>
      <c r="M112" s="77">
        <v>141772.93</v>
      </c>
      <c r="N112" s="94">
        <v>222.95011141986549</v>
      </c>
      <c r="O112" s="77">
        <v>44600</v>
      </c>
      <c r="P112" s="94">
        <v>10886</v>
      </c>
      <c r="Q112" s="77">
        <v>2921461.64</v>
      </c>
      <c r="R112" s="78">
        <v>268.36869740951681</v>
      </c>
      <c r="S112" s="19"/>
      <c r="T112" s="15"/>
    </row>
    <row r="113" spans="1:20">
      <c r="A113" s="49" t="s">
        <v>370</v>
      </c>
      <c r="B113" s="84">
        <v>1123</v>
      </c>
      <c r="C113" s="73">
        <v>265247.58</v>
      </c>
      <c r="D113" s="84">
        <v>445</v>
      </c>
      <c r="E113" s="73">
        <v>36744.44</v>
      </c>
      <c r="F113" s="84">
        <v>44</v>
      </c>
      <c r="G113" s="73">
        <v>5166.3500000000004</v>
      </c>
      <c r="H113" s="84">
        <v>74</v>
      </c>
      <c r="I113" s="73">
        <v>14370.47</v>
      </c>
      <c r="J113" s="84">
        <v>10</v>
      </c>
      <c r="K113" s="73" t="s">
        <v>211</v>
      </c>
      <c r="L113" s="84">
        <v>147</v>
      </c>
      <c r="M113" s="73">
        <v>47783.98</v>
      </c>
      <c r="N113" s="84">
        <v>24.464298322029666</v>
      </c>
      <c r="O113" s="73">
        <v>4800</v>
      </c>
      <c r="P113" s="84">
        <v>1187</v>
      </c>
      <c r="Q113" s="73">
        <v>375522.17</v>
      </c>
      <c r="R113" s="74">
        <v>316.36240101095194</v>
      </c>
      <c r="S113" s="19"/>
      <c r="T113" s="15"/>
    </row>
    <row r="114" spans="1:20">
      <c r="A114" s="50" t="s">
        <v>337</v>
      </c>
      <c r="B114" s="94">
        <v>1476</v>
      </c>
      <c r="C114" s="77">
        <v>356815.09</v>
      </c>
      <c r="D114" s="94">
        <v>117</v>
      </c>
      <c r="E114" s="77">
        <v>14290.04</v>
      </c>
      <c r="F114" s="94">
        <v>33</v>
      </c>
      <c r="G114" s="77">
        <v>3001.26</v>
      </c>
      <c r="H114" s="94">
        <v>60</v>
      </c>
      <c r="I114" s="77">
        <v>11881.17</v>
      </c>
      <c r="J114" s="94">
        <v>10</v>
      </c>
      <c r="K114" s="77" t="s">
        <v>211</v>
      </c>
      <c r="L114" s="94">
        <v>46</v>
      </c>
      <c r="M114" s="77">
        <v>15170.35</v>
      </c>
      <c r="N114" s="94">
        <v>14.446714968812046</v>
      </c>
      <c r="O114" s="77">
        <v>2800</v>
      </c>
      <c r="P114" s="94">
        <v>1512</v>
      </c>
      <c r="Q114" s="77">
        <v>405167.24</v>
      </c>
      <c r="R114" s="78">
        <v>267.96775132275133</v>
      </c>
      <c r="S114" s="19"/>
      <c r="T114" s="15"/>
    </row>
    <row r="115" spans="1:20">
      <c r="A115" s="49" t="s">
        <v>352</v>
      </c>
      <c r="B115" s="84">
        <v>10086</v>
      </c>
      <c r="C115" s="73">
        <v>2385758.7000000002</v>
      </c>
      <c r="D115" s="84">
        <v>4501</v>
      </c>
      <c r="E115" s="73">
        <v>386041.54</v>
      </c>
      <c r="F115" s="84">
        <v>917</v>
      </c>
      <c r="G115" s="73">
        <v>112793.57</v>
      </c>
      <c r="H115" s="84">
        <v>984</v>
      </c>
      <c r="I115" s="73">
        <v>157968.06</v>
      </c>
      <c r="J115" s="84">
        <v>82</v>
      </c>
      <c r="K115" s="73">
        <v>20901.349999999999</v>
      </c>
      <c r="L115" s="84">
        <v>349</v>
      </c>
      <c r="M115" s="73">
        <v>115485.12</v>
      </c>
      <c r="N115" s="84">
        <v>978.12468269114834</v>
      </c>
      <c r="O115" s="73">
        <v>195600</v>
      </c>
      <c r="P115" s="84">
        <v>11275</v>
      </c>
      <c r="Q115" s="73">
        <v>3374548.34</v>
      </c>
      <c r="R115" s="74">
        <v>299.29475299334808</v>
      </c>
      <c r="S115" s="19"/>
      <c r="T115" s="15"/>
    </row>
    <row r="116" spans="1:20">
      <c r="A116" s="50" t="s">
        <v>544</v>
      </c>
      <c r="B116" s="94">
        <v>18257</v>
      </c>
      <c r="C116" s="77">
        <v>4324659.9800000004</v>
      </c>
      <c r="D116" s="94">
        <v>960</v>
      </c>
      <c r="E116" s="77">
        <v>110454.69</v>
      </c>
      <c r="F116" s="94">
        <v>658</v>
      </c>
      <c r="G116" s="77">
        <v>69316.02</v>
      </c>
      <c r="H116" s="94">
        <v>600</v>
      </c>
      <c r="I116" s="77">
        <v>125607.29</v>
      </c>
      <c r="J116" s="94">
        <v>127</v>
      </c>
      <c r="K116" s="77">
        <v>32018.13</v>
      </c>
      <c r="L116" s="94">
        <v>438</v>
      </c>
      <c r="M116" s="77">
        <v>127987.59</v>
      </c>
      <c r="N116" s="94">
        <v>442.90737240075612</v>
      </c>
      <c r="O116" s="77">
        <v>88600</v>
      </c>
      <c r="P116" s="94">
        <v>18768</v>
      </c>
      <c r="Q116" s="77">
        <v>4878643.7</v>
      </c>
      <c r="R116" s="78">
        <v>259.94478367433931</v>
      </c>
      <c r="S116" s="19"/>
      <c r="T116" s="15"/>
    </row>
    <row r="117" spans="1:20">
      <c r="A117" s="49" t="s">
        <v>343</v>
      </c>
      <c r="B117" s="84">
        <v>143</v>
      </c>
      <c r="C117" s="73">
        <v>33341.86</v>
      </c>
      <c r="D117" s="84">
        <v>14</v>
      </c>
      <c r="E117" s="73">
        <v>1720.19</v>
      </c>
      <c r="F117" s="84">
        <v>10</v>
      </c>
      <c r="G117" s="73" t="s">
        <v>211</v>
      </c>
      <c r="H117" s="84">
        <v>10</v>
      </c>
      <c r="I117" s="73" t="s">
        <v>211</v>
      </c>
      <c r="J117" s="84">
        <v>10</v>
      </c>
      <c r="K117" s="73" t="s">
        <v>211</v>
      </c>
      <c r="L117" s="84">
        <v>10</v>
      </c>
      <c r="M117" s="73" t="s">
        <v>211</v>
      </c>
      <c r="N117" s="84">
        <v>10</v>
      </c>
      <c r="O117" s="73" t="s">
        <v>211</v>
      </c>
      <c r="P117" s="84">
        <v>146</v>
      </c>
      <c r="Q117" s="73">
        <v>39079.5</v>
      </c>
      <c r="R117" s="74">
        <v>267.66780821917808</v>
      </c>
      <c r="S117" s="19"/>
      <c r="T117" s="15"/>
    </row>
    <row r="118" spans="1:20">
      <c r="A118" s="50" t="s">
        <v>545</v>
      </c>
      <c r="B118" s="94">
        <v>1846</v>
      </c>
      <c r="C118" s="77">
        <v>449567.81</v>
      </c>
      <c r="D118" s="94">
        <v>45</v>
      </c>
      <c r="E118" s="77">
        <v>5404.85</v>
      </c>
      <c r="F118" s="94">
        <v>68</v>
      </c>
      <c r="G118" s="77">
        <v>7462.1</v>
      </c>
      <c r="H118" s="94">
        <v>82</v>
      </c>
      <c r="I118" s="77">
        <v>13693.75</v>
      </c>
      <c r="J118" s="94">
        <v>23</v>
      </c>
      <c r="K118" s="77">
        <v>5574.26</v>
      </c>
      <c r="L118" s="94">
        <v>99</v>
      </c>
      <c r="M118" s="77">
        <v>32307.61</v>
      </c>
      <c r="N118" s="94">
        <v>48.706956655876155</v>
      </c>
      <c r="O118" s="77">
        <v>9800</v>
      </c>
      <c r="P118" s="94">
        <v>1920</v>
      </c>
      <c r="Q118" s="77">
        <v>523810.39</v>
      </c>
      <c r="R118" s="78">
        <v>272.81791145833336</v>
      </c>
      <c r="S118" s="19"/>
      <c r="T118" s="15"/>
    </row>
    <row r="119" spans="1:20">
      <c r="A119" s="49" t="s">
        <v>335</v>
      </c>
      <c r="B119" s="84">
        <v>1129</v>
      </c>
      <c r="C119" s="73">
        <v>263894.84999999998</v>
      </c>
      <c r="D119" s="84">
        <v>198</v>
      </c>
      <c r="E119" s="73">
        <v>18955.18</v>
      </c>
      <c r="F119" s="84">
        <v>38</v>
      </c>
      <c r="G119" s="73">
        <v>4482.91</v>
      </c>
      <c r="H119" s="84">
        <v>99</v>
      </c>
      <c r="I119" s="73">
        <v>31309.74</v>
      </c>
      <c r="J119" s="84">
        <v>10</v>
      </c>
      <c r="K119" s="73" t="s">
        <v>211</v>
      </c>
      <c r="L119" s="84">
        <v>33</v>
      </c>
      <c r="M119" s="73">
        <v>6972.88</v>
      </c>
      <c r="N119" s="84">
        <v>32.285783968425982</v>
      </c>
      <c r="O119" s="73">
        <v>6400</v>
      </c>
      <c r="P119" s="84">
        <v>1188</v>
      </c>
      <c r="Q119" s="73">
        <v>333544.14</v>
      </c>
      <c r="R119" s="74">
        <v>280.7610606060606</v>
      </c>
      <c r="S119" s="19"/>
      <c r="T119" s="15"/>
    </row>
    <row r="120" spans="1:20">
      <c r="A120" s="50" t="s">
        <v>546</v>
      </c>
      <c r="B120" s="94">
        <v>1045</v>
      </c>
      <c r="C120" s="77">
        <v>244775.97</v>
      </c>
      <c r="D120" s="94">
        <v>62</v>
      </c>
      <c r="E120" s="77">
        <v>7535.56</v>
      </c>
      <c r="F120" s="94">
        <v>48</v>
      </c>
      <c r="G120" s="77">
        <v>4173.51</v>
      </c>
      <c r="H120" s="94">
        <v>98</v>
      </c>
      <c r="I120" s="77">
        <v>20092.240000000002</v>
      </c>
      <c r="J120" s="94">
        <v>10</v>
      </c>
      <c r="K120" s="77" t="s">
        <v>211</v>
      </c>
      <c r="L120" s="94">
        <v>50</v>
      </c>
      <c r="M120" s="77">
        <v>14924.95</v>
      </c>
      <c r="N120" s="94">
        <v>23.850556743135506</v>
      </c>
      <c r="O120" s="77">
        <v>4800</v>
      </c>
      <c r="P120" s="94">
        <v>1091</v>
      </c>
      <c r="Q120" s="77">
        <v>298718.28999999998</v>
      </c>
      <c r="R120" s="78">
        <v>273.80228230980748</v>
      </c>
      <c r="S120" s="19"/>
      <c r="T120" s="15"/>
    </row>
    <row r="121" spans="1:20">
      <c r="A121" s="49" t="s">
        <v>353</v>
      </c>
      <c r="B121" s="84">
        <v>9157</v>
      </c>
      <c r="C121" s="73">
        <v>2056266.37</v>
      </c>
      <c r="D121" s="84">
        <v>6538</v>
      </c>
      <c r="E121" s="73">
        <v>549019.16</v>
      </c>
      <c r="F121" s="84">
        <v>432</v>
      </c>
      <c r="G121" s="73">
        <v>48743.66</v>
      </c>
      <c r="H121" s="84">
        <v>424</v>
      </c>
      <c r="I121" s="73">
        <v>95887.3</v>
      </c>
      <c r="J121" s="84">
        <v>67</v>
      </c>
      <c r="K121" s="73">
        <v>16946.650000000001</v>
      </c>
      <c r="L121" s="84">
        <v>578</v>
      </c>
      <c r="M121" s="73">
        <v>168704.59</v>
      </c>
      <c r="N121" s="84">
        <v>220.13961453887842</v>
      </c>
      <c r="O121" s="73">
        <v>44000</v>
      </c>
      <c r="P121" s="84">
        <v>9587</v>
      </c>
      <c r="Q121" s="73">
        <v>2979567.72</v>
      </c>
      <c r="R121" s="74">
        <v>310.79250234692813</v>
      </c>
      <c r="S121" s="19"/>
      <c r="T121" s="15"/>
    </row>
    <row r="122" spans="1:20">
      <c r="A122" s="50" t="s">
        <v>325</v>
      </c>
      <c r="B122" s="94">
        <v>453</v>
      </c>
      <c r="C122" s="77">
        <v>109946.65</v>
      </c>
      <c r="D122" s="94">
        <v>10</v>
      </c>
      <c r="E122" s="77" t="s">
        <v>211</v>
      </c>
      <c r="F122" s="94">
        <v>10</v>
      </c>
      <c r="G122" s="77" t="s">
        <v>211</v>
      </c>
      <c r="H122" s="94">
        <v>42</v>
      </c>
      <c r="I122" s="77">
        <v>10800.57</v>
      </c>
      <c r="J122" s="94">
        <v>10</v>
      </c>
      <c r="K122" s="77" t="s">
        <v>211</v>
      </c>
      <c r="L122" s="94">
        <v>10</v>
      </c>
      <c r="M122" s="77" t="s">
        <v>211</v>
      </c>
      <c r="N122" s="94">
        <v>11.259612685938816</v>
      </c>
      <c r="O122" s="77">
        <v>2200</v>
      </c>
      <c r="P122" s="94">
        <v>474</v>
      </c>
      <c r="Q122" s="77">
        <v>128150.03</v>
      </c>
      <c r="R122" s="78">
        <v>270.3587130801688</v>
      </c>
      <c r="S122" s="19"/>
      <c r="T122" s="15"/>
    </row>
    <row r="123" spans="1:20">
      <c r="A123" s="49" t="s">
        <v>369</v>
      </c>
      <c r="B123" s="84">
        <v>938</v>
      </c>
      <c r="C123" s="73">
        <v>212168.77</v>
      </c>
      <c r="D123" s="84">
        <v>91</v>
      </c>
      <c r="E123" s="73">
        <v>11742.54</v>
      </c>
      <c r="F123" s="84">
        <v>22</v>
      </c>
      <c r="G123" s="73">
        <v>1253.52</v>
      </c>
      <c r="H123" s="84">
        <v>29</v>
      </c>
      <c r="I123" s="73">
        <v>5818.38</v>
      </c>
      <c r="J123" s="84">
        <v>10</v>
      </c>
      <c r="K123" s="73" t="s">
        <v>211</v>
      </c>
      <c r="L123" s="84">
        <v>35</v>
      </c>
      <c r="M123" s="73">
        <v>13036.64</v>
      </c>
      <c r="N123" s="84">
        <v>10</v>
      </c>
      <c r="O123" s="73" t="s">
        <v>211</v>
      </c>
      <c r="P123" s="84">
        <v>966</v>
      </c>
      <c r="Q123" s="73">
        <v>244507.39</v>
      </c>
      <c r="R123" s="74">
        <v>253.11324016563148</v>
      </c>
      <c r="S123" s="19"/>
      <c r="T123" s="15"/>
    </row>
    <row r="124" spans="1:20">
      <c r="A124" s="50" t="s">
        <v>321</v>
      </c>
      <c r="B124" s="94">
        <v>436</v>
      </c>
      <c r="C124" s="77">
        <v>109272.82</v>
      </c>
      <c r="D124" s="94">
        <v>20</v>
      </c>
      <c r="E124" s="77">
        <v>2453.87</v>
      </c>
      <c r="F124" s="94">
        <v>10</v>
      </c>
      <c r="G124" s="77" t="s">
        <v>211</v>
      </c>
      <c r="H124" s="94">
        <v>21</v>
      </c>
      <c r="I124" s="77">
        <v>4377.8900000000003</v>
      </c>
      <c r="J124" s="94">
        <v>10</v>
      </c>
      <c r="K124" s="77" t="s">
        <v>211</v>
      </c>
      <c r="L124" s="94">
        <v>45</v>
      </c>
      <c r="M124" s="77">
        <v>13599.06</v>
      </c>
      <c r="N124" s="94">
        <v>15.02978732210109</v>
      </c>
      <c r="O124" s="77">
        <v>3000</v>
      </c>
      <c r="P124" s="94">
        <v>456</v>
      </c>
      <c r="Q124" s="77">
        <v>133377.68</v>
      </c>
      <c r="R124" s="78">
        <v>292.49491228070173</v>
      </c>
      <c r="S124" s="19"/>
      <c r="T124" s="15"/>
    </row>
    <row r="125" spans="1:20">
      <c r="A125" s="49" t="s">
        <v>547</v>
      </c>
      <c r="B125" s="84">
        <v>1889</v>
      </c>
      <c r="C125" s="73">
        <v>441454.96</v>
      </c>
      <c r="D125" s="84">
        <v>34</v>
      </c>
      <c r="E125" s="73">
        <v>4047.29</v>
      </c>
      <c r="F125" s="84">
        <v>59</v>
      </c>
      <c r="G125" s="73">
        <v>4691.8500000000004</v>
      </c>
      <c r="H125" s="84">
        <v>93</v>
      </c>
      <c r="I125" s="73">
        <v>24514.52</v>
      </c>
      <c r="J125" s="84">
        <v>10</v>
      </c>
      <c r="K125" s="73" t="s">
        <v>211</v>
      </c>
      <c r="L125" s="84">
        <v>96</v>
      </c>
      <c r="M125" s="73">
        <v>28985.22</v>
      </c>
      <c r="N125" s="84">
        <v>19.30006695427765</v>
      </c>
      <c r="O125" s="73">
        <v>3800</v>
      </c>
      <c r="P125" s="84">
        <v>1948</v>
      </c>
      <c r="Q125" s="73">
        <v>510238.82</v>
      </c>
      <c r="R125" s="74">
        <v>261.92957905544148</v>
      </c>
      <c r="S125" s="19"/>
      <c r="T125" s="15"/>
    </row>
    <row r="126" spans="1:20">
      <c r="A126" s="50" t="s">
        <v>359</v>
      </c>
      <c r="B126" s="94">
        <v>3360</v>
      </c>
      <c r="C126" s="77">
        <v>841527.97</v>
      </c>
      <c r="D126" s="94">
        <v>1635</v>
      </c>
      <c r="E126" s="77">
        <v>142203.57</v>
      </c>
      <c r="F126" s="94">
        <v>97</v>
      </c>
      <c r="G126" s="77">
        <v>11151.78</v>
      </c>
      <c r="H126" s="94">
        <v>163</v>
      </c>
      <c r="I126" s="77">
        <v>37644.92</v>
      </c>
      <c r="J126" s="94">
        <v>16</v>
      </c>
      <c r="K126" s="77">
        <v>4749.03</v>
      </c>
      <c r="L126" s="94">
        <v>158</v>
      </c>
      <c r="M126" s="77">
        <v>45129.83</v>
      </c>
      <c r="N126" s="94">
        <v>163.71927371063197</v>
      </c>
      <c r="O126" s="77">
        <v>32800</v>
      </c>
      <c r="P126" s="94">
        <v>3549</v>
      </c>
      <c r="Q126" s="77">
        <v>1115207.08</v>
      </c>
      <c r="R126" s="78">
        <v>314.23135531135534</v>
      </c>
      <c r="S126" s="19"/>
      <c r="T126" s="15"/>
    </row>
    <row r="127" spans="1:20">
      <c r="A127" s="49" t="s">
        <v>548</v>
      </c>
      <c r="B127" s="84">
        <v>771</v>
      </c>
      <c r="C127" s="73">
        <v>192715.42</v>
      </c>
      <c r="D127" s="84">
        <v>42</v>
      </c>
      <c r="E127" s="73">
        <v>4886.17</v>
      </c>
      <c r="F127" s="84">
        <v>22</v>
      </c>
      <c r="G127" s="73">
        <v>2120.13</v>
      </c>
      <c r="H127" s="84">
        <v>40</v>
      </c>
      <c r="I127" s="73">
        <v>11348</v>
      </c>
      <c r="J127" s="84">
        <v>10</v>
      </c>
      <c r="K127" s="73" t="s">
        <v>211</v>
      </c>
      <c r="L127" s="84">
        <v>25</v>
      </c>
      <c r="M127" s="73">
        <v>7908.09</v>
      </c>
      <c r="N127" s="84">
        <v>18.568999168956623</v>
      </c>
      <c r="O127" s="73">
        <v>3800</v>
      </c>
      <c r="P127" s="84">
        <v>793</v>
      </c>
      <c r="Q127" s="73">
        <v>223135.39</v>
      </c>
      <c r="R127" s="74">
        <v>281.38132408575035</v>
      </c>
      <c r="S127" s="19"/>
      <c r="T127" s="15"/>
    </row>
    <row r="128" spans="1:20">
      <c r="A128" s="50" t="s">
        <v>549</v>
      </c>
      <c r="B128" s="94">
        <v>1144</v>
      </c>
      <c r="C128" s="77">
        <v>258898.45</v>
      </c>
      <c r="D128" s="94">
        <v>23</v>
      </c>
      <c r="E128" s="77">
        <v>2781.81</v>
      </c>
      <c r="F128" s="94">
        <v>27</v>
      </c>
      <c r="G128" s="77">
        <v>2633.11</v>
      </c>
      <c r="H128" s="94">
        <v>43</v>
      </c>
      <c r="I128" s="77">
        <v>10033.780000000001</v>
      </c>
      <c r="J128" s="94">
        <v>10</v>
      </c>
      <c r="K128" s="77" t="s">
        <v>211</v>
      </c>
      <c r="L128" s="94">
        <v>28</v>
      </c>
      <c r="M128" s="77">
        <v>8952.44</v>
      </c>
      <c r="N128" s="94">
        <v>10.003762247184941</v>
      </c>
      <c r="O128" s="77">
        <v>2000</v>
      </c>
      <c r="P128" s="94">
        <v>1166</v>
      </c>
      <c r="Q128" s="77">
        <v>285742.59000000003</v>
      </c>
      <c r="R128" s="78">
        <v>245.06225557461408</v>
      </c>
      <c r="S128" s="19"/>
      <c r="T128" s="15"/>
    </row>
    <row r="129" spans="1:20">
      <c r="A129" s="49" t="s">
        <v>375</v>
      </c>
      <c r="B129" s="84">
        <v>3565</v>
      </c>
      <c r="C129" s="73">
        <v>877097.83</v>
      </c>
      <c r="D129" s="84">
        <v>2016</v>
      </c>
      <c r="E129" s="73">
        <v>177537.15</v>
      </c>
      <c r="F129" s="84">
        <v>300</v>
      </c>
      <c r="G129" s="73">
        <v>34827.9</v>
      </c>
      <c r="H129" s="84">
        <v>218</v>
      </c>
      <c r="I129" s="73">
        <v>40865.19</v>
      </c>
      <c r="J129" s="84">
        <v>25</v>
      </c>
      <c r="K129" s="73">
        <v>6274.35</v>
      </c>
      <c r="L129" s="84">
        <v>137</v>
      </c>
      <c r="M129" s="73">
        <v>39134.800000000003</v>
      </c>
      <c r="N129" s="84">
        <v>324.14459340482188</v>
      </c>
      <c r="O129" s="73">
        <v>64800</v>
      </c>
      <c r="P129" s="84">
        <v>3916</v>
      </c>
      <c r="Q129" s="73">
        <v>1240537.21</v>
      </c>
      <c r="R129" s="74">
        <v>316.7868258426966</v>
      </c>
      <c r="S129" s="19"/>
      <c r="T129" s="15"/>
    </row>
    <row r="130" spans="1:20">
      <c r="A130" s="50" t="s">
        <v>354</v>
      </c>
      <c r="B130" s="94">
        <v>6492</v>
      </c>
      <c r="C130" s="77">
        <v>1567010.63</v>
      </c>
      <c r="D130" s="94">
        <v>4104</v>
      </c>
      <c r="E130" s="77">
        <v>370374.48</v>
      </c>
      <c r="F130" s="94">
        <v>252</v>
      </c>
      <c r="G130" s="77">
        <v>27797.279999999999</v>
      </c>
      <c r="H130" s="94">
        <v>431</v>
      </c>
      <c r="I130" s="77">
        <v>93366.89</v>
      </c>
      <c r="J130" s="94">
        <v>48</v>
      </c>
      <c r="K130" s="77">
        <v>11313.31</v>
      </c>
      <c r="L130" s="94">
        <v>219</v>
      </c>
      <c r="M130" s="77">
        <v>66434.89</v>
      </c>
      <c r="N130" s="94">
        <v>390.23298799158289</v>
      </c>
      <c r="O130" s="77">
        <v>78000</v>
      </c>
      <c r="P130" s="94">
        <v>6868</v>
      </c>
      <c r="Q130" s="77">
        <v>2214297.4900000002</v>
      </c>
      <c r="R130" s="78">
        <v>322.40790477577173</v>
      </c>
      <c r="S130" s="19"/>
      <c r="T130" s="15"/>
    </row>
    <row r="131" spans="1:20">
      <c r="A131" s="49" t="s">
        <v>351</v>
      </c>
      <c r="B131" s="84">
        <v>5078</v>
      </c>
      <c r="C131" s="73">
        <v>1179545.45</v>
      </c>
      <c r="D131" s="84">
        <v>1760</v>
      </c>
      <c r="E131" s="73">
        <v>148961.24</v>
      </c>
      <c r="F131" s="84">
        <v>373</v>
      </c>
      <c r="G131" s="73">
        <v>41965.23</v>
      </c>
      <c r="H131" s="84">
        <v>494</v>
      </c>
      <c r="I131" s="73">
        <v>97833.39</v>
      </c>
      <c r="J131" s="84">
        <v>38</v>
      </c>
      <c r="K131" s="73">
        <v>9342.2900000000009</v>
      </c>
      <c r="L131" s="84">
        <v>266</v>
      </c>
      <c r="M131" s="73">
        <v>85745.06</v>
      </c>
      <c r="N131" s="84">
        <v>140.76618259441281</v>
      </c>
      <c r="O131" s="73">
        <v>28200</v>
      </c>
      <c r="P131" s="84">
        <v>5567</v>
      </c>
      <c r="Q131" s="73">
        <v>1591592.67</v>
      </c>
      <c r="R131" s="74">
        <v>285.89773127357643</v>
      </c>
      <c r="S131" s="19"/>
      <c r="T131" s="15"/>
    </row>
    <row r="132" spans="1:20">
      <c r="A132" s="50" t="s">
        <v>316</v>
      </c>
      <c r="B132" s="94">
        <v>30447</v>
      </c>
      <c r="C132" s="77">
        <v>7487320.1600000001</v>
      </c>
      <c r="D132" s="94">
        <v>12575</v>
      </c>
      <c r="E132" s="77">
        <v>1133747.75</v>
      </c>
      <c r="F132" s="94">
        <v>1175</v>
      </c>
      <c r="G132" s="77">
        <v>121023.81</v>
      </c>
      <c r="H132" s="94">
        <v>1409</v>
      </c>
      <c r="I132" s="77">
        <v>275477.93</v>
      </c>
      <c r="J132" s="94">
        <v>195</v>
      </c>
      <c r="K132" s="77">
        <v>52095.56</v>
      </c>
      <c r="L132" s="94">
        <v>1518</v>
      </c>
      <c r="M132" s="77">
        <v>448965.83</v>
      </c>
      <c r="N132" s="94">
        <v>807.74278365799455</v>
      </c>
      <c r="O132" s="77">
        <v>161600</v>
      </c>
      <c r="P132" s="94">
        <v>31724</v>
      </c>
      <c r="Q132" s="77">
        <v>9680231.0399999991</v>
      </c>
      <c r="R132" s="78">
        <v>305.13904425671416</v>
      </c>
      <c r="S132" s="19"/>
      <c r="T132" s="15"/>
    </row>
    <row r="133" spans="1:20">
      <c r="A133" s="49" t="s">
        <v>366</v>
      </c>
      <c r="B133" s="84">
        <v>2086</v>
      </c>
      <c r="C133" s="73">
        <v>502367.87</v>
      </c>
      <c r="D133" s="84">
        <v>1064</v>
      </c>
      <c r="E133" s="73">
        <v>88252.58</v>
      </c>
      <c r="F133" s="84">
        <v>84</v>
      </c>
      <c r="G133" s="73">
        <v>8826.91</v>
      </c>
      <c r="H133" s="84">
        <v>120</v>
      </c>
      <c r="I133" s="73">
        <v>24259.34</v>
      </c>
      <c r="J133" s="84">
        <v>10</v>
      </c>
      <c r="K133" s="73" t="s">
        <v>211</v>
      </c>
      <c r="L133" s="84">
        <v>96</v>
      </c>
      <c r="M133" s="73">
        <v>28925.5</v>
      </c>
      <c r="N133" s="84">
        <v>141.34961067600943</v>
      </c>
      <c r="O133" s="73">
        <v>28200</v>
      </c>
      <c r="P133" s="84">
        <v>2255</v>
      </c>
      <c r="Q133" s="73">
        <v>683351.03</v>
      </c>
      <c r="R133" s="74">
        <v>303.03815077605321</v>
      </c>
      <c r="S133" s="19"/>
      <c r="T133" s="15"/>
    </row>
    <row r="134" spans="1:20">
      <c r="A134" s="50" t="s">
        <v>550</v>
      </c>
      <c r="B134" s="94">
        <v>1490</v>
      </c>
      <c r="C134" s="77">
        <v>365084.8</v>
      </c>
      <c r="D134" s="94">
        <v>590</v>
      </c>
      <c r="E134" s="77">
        <v>52126.13</v>
      </c>
      <c r="F134" s="94">
        <v>60</v>
      </c>
      <c r="G134" s="77">
        <v>6737.87</v>
      </c>
      <c r="H134" s="94">
        <v>124</v>
      </c>
      <c r="I134" s="77">
        <v>20710.759999999998</v>
      </c>
      <c r="J134" s="94">
        <v>10</v>
      </c>
      <c r="K134" s="77" t="s">
        <v>211</v>
      </c>
      <c r="L134" s="94">
        <v>51</v>
      </c>
      <c r="M134" s="77">
        <v>15317.22</v>
      </c>
      <c r="N134" s="94">
        <v>47.535427054213308</v>
      </c>
      <c r="O134" s="77">
        <v>9600</v>
      </c>
      <c r="P134" s="94">
        <v>1596</v>
      </c>
      <c r="Q134" s="77">
        <v>471787.76</v>
      </c>
      <c r="R134" s="78">
        <v>295.60636591478698</v>
      </c>
    </row>
    <row r="135" spans="1:20">
      <c r="A135" s="193"/>
      <c r="B135" s="196"/>
      <c r="C135" s="197"/>
      <c r="D135" s="196"/>
      <c r="E135" s="197"/>
      <c r="F135" s="196"/>
      <c r="G135" s="197"/>
      <c r="H135" s="196"/>
      <c r="I135" s="197"/>
      <c r="J135" s="196"/>
      <c r="K135" s="197"/>
      <c r="L135" s="196"/>
      <c r="M135" s="197"/>
      <c r="N135" s="197"/>
      <c r="O135" s="197"/>
      <c r="P135" s="196"/>
      <c r="Q135" s="197"/>
      <c r="R135" s="198"/>
    </row>
    <row r="136" spans="1:20">
      <c r="A136" s="193"/>
      <c r="B136" s="196"/>
      <c r="C136" s="197"/>
      <c r="D136" s="196"/>
      <c r="E136" s="197"/>
      <c r="F136" s="196"/>
      <c r="G136" s="197"/>
      <c r="H136" s="196"/>
      <c r="I136" s="197"/>
      <c r="J136" s="196"/>
      <c r="K136" s="197"/>
      <c r="L136" s="196"/>
      <c r="M136" s="197"/>
      <c r="N136" s="197"/>
      <c r="O136" s="197"/>
      <c r="P136" s="196"/>
      <c r="Q136" s="197"/>
      <c r="R136" s="198"/>
    </row>
    <row r="137" spans="1:20">
      <c r="A137" s="12" t="s">
        <v>216</v>
      </c>
    </row>
    <row r="138" spans="1:20">
      <c r="A138" s="12" t="s">
        <v>551</v>
      </c>
      <c r="C138" s="97"/>
      <c r="E138" s="97"/>
      <c r="G138" s="97"/>
      <c r="I138" s="97"/>
      <c r="K138" s="97"/>
      <c r="M138" s="97"/>
      <c r="N138" s="97"/>
      <c r="O138" s="97"/>
      <c r="Q138" s="97"/>
      <c r="R138" s="97"/>
    </row>
    <row r="139" spans="1:20">
      <c r="A139" s="41" t="s">
        <v>552</v>
      </c>
    </row>
    <row r="140" spans="1:20">
      <c r="A140" s="12" t="s">
        <v>553</v>
      </c>
    </row>
  </sheetData>
  <sheetProtection selectLockedCells="1" sort="0" autoFilter="0"/>
  <protectedRanges>
    <protectedRange sqref="A4 A6:A133 P4:R4 P6:R133 B5:O133" name="Range1"/>
  </protectedRanges>
  <autoFilter ref="A5:R140"/>
  <mergeCells count="11">
    <mergeCell ref="N4:O4"/>
    <mergeCell ref="P4:P5"/>
    <mergeCell ref="Q4:Q5"/>
    <mergeCell ref="R4:R5"/>
    <mergeCell ref="A4:A5"/>
    <mergeCell ref="L4:M4"/>
    <mergeCell ref="B4:C4"/>
    <mergeCell ref="D4:E4"/>
    <mergeCell ref="F4:G4"/>
    <mergeCell ref="H4:I4"/>
    <mergeCell ref="J4:K4"/>
  </mergeCells>
  <conditionalFormatting sqref="B6:B133 D6:D133 F6:F133 H6:H133 J6:J133 L6:L133 P6:P133">
    <cfRule type="cellIs" dxfId="17" priority="18" operator="equal">
      <formula>10</formula>
    </cfRule>
  </conditionalFormatting>
  <conditionalFormatting sqref="B134:B136 D134:D136 F134:F136 H134:H136 J134:J136 L134:L136 P134:P136">
    <cfRule type="cellIs" dxfId="16" priority="5" operator="equal">
      <formula>10</formula>
    </cfRule>
  </conditionalFormatting>
  <conditionalFormatting sqref="N6:N133">
    <cfRule type="cellIs" dxfId="15" priority="3" operator="equal">
      <formula>10</formula>
    </cfRule>
  </conditionalFormatting>
  <conditionalFormatting sqref="N134">
    <cfRule type="cellIs" dxfId="14" priority="2" operator="equal">
      <formula>10</formula>
    </cfRule>
  </conditionalFormatting>
  <pageMargins left="0.39370078740157483" right="0.39370078740157483" top="0.39370078740157483" bottom="0.39370078740157483" header="0.19685039370078741" footer="0.19685039370078741"/>
  <pageSetup paperSize="8" orientation="landscape" r:id="rId1"/>
  <headerFooter>
    <oddHeader>&amp;L&amp;"Arial,Regular"&amp;10&amp;K2196F3N&amp;K2196F3SW Energy Rebates 2017-18&amp;R&amp;"Arial,Regular"&amp;10&amp;K2196F3Department of Planning and Environment</oddHeader>
  </headerFooter>
</worksheet>
</file>

<file path=xl/worksheets/sheet2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1">
    <tabColor rgb="FF002060"/>
  </sheetPr>
  <dimension ref="A1:H141"/>
  <sheetViews>
    <sheetView showGridLines="0" topLeftCell="A113" zoomScale="80" zoomScaleNormal="80" workbookViewId="0"/>
  </sheetViews>
  <sheetFormatPr defaultRowHeight="15"/>
  <cols>
    <col min="1" max="1" width="20.5703125" customWidth="1"/>
    <col min="2" max="2" width="14.85546875" style="38" customWidth="1"/>
    <col min="3" max="3" width="12.85546875" style="38" customWidth="1"/>
    <col min="4" max="4" width="20.85546875" style="38" customWidth="1"/>
    <col min="5" max="5" width="18.140625" style="38" customWidth="1"/>
    <col min="6" max="6" width="13" style="38" customWidth="1"/>
    <col min="7" max="7" width="12" customWidth="1"/>
  </cols>
  <sheetData>
    <row r="1" spans="1:8" ht="24" customHeight="1">
      <c r="A1" s="188" t="s">
        <v>554</v>
      </c>
      <c r="B1" s="190"/>
      <c r="C1" s="190"/>
      <c r="D1" s="190"/>
      <c r="E1" s="190"/>
      <c r="F1" s="190"/>
      <c r="G1" s="189"/>
      <c r="H1" s="189"/>
    </row>
    <row r="2" spans="1:8" ht="14.1" customHeight="1"/>
    <row r="3" spans="1:8" ht="14.1" customHeight="1"/>
    <row r="4" spans="1:8" ht="37.5">
      <c r="A4" s="47" t="s">
        <v>305</v>
      </c>
      <c r="B4" s="200" t="s">
        <v>555</v>
      </c>
      <c r="C4" s="200" t="s">
        <v>556</v>
      </c>
      <c r="D4" s="200" t="s">
        <v>557</v>
      </c>
      <c r="E4" s="200" t="s">
        <v>558</v>
      </c>
      <c r="F4" s="200" t="s">
        <v>559</v>
      </c>
      <c r="G4" s="200" t="s">
        <v>560</v>
      </c>
    </row>
    <row r="5" spans="1:8">
      <c r="A5" s="50" t="s">
        <v>358</v>
      </c>
      <c r="B5" s="98">
        <v>35.417877178123966</v>
      </c>
      <c r="C5" s="98">
        <v>2.5361491534754466</v>
      </c>
      <c r="D5" s="99">
        <v>0.93512155692171484</v>
      </c>
      <c r="E5" s="99">
        <v>0.93965013272033693</v>
      </c>
      <c r="F5" s="99">
        <v>0.8179767905785934</v>
      </c>
      <c r="G5" s="99">
        <v>1</v>
      </c>
    </row>
    <row r="6" spans="1:8">
      <c r="A6" s="64" t="s">
        <v>482</v>
      </c>
      <c r="B6" s="100">
        <v>31.263974787053918</v>
      </c>
      <c r="C6" s="100">
        <v>7.6645268737122256</v>
      </c>
      <c r="D6" s="101">
        <v>0.9137926376469635</v>
      </c>
      <c r="E6" s="101" t="s">
        <v>211</v>
      </c>
      <c r="F6" s="101">
        <v>0.74107382014047141</v>
      </c>
      <c r="G6" s="101">
        <v>6.6433974509906304E-2</v>
      </c>
    </row>
    <row r="7" spans="1:8">
      <c r="A7" s="65" t="s">
        <v>483</v>
      </c>
      <c r="B7" s="102">
        <v>35.402139470155504</v>
      </c>
      <c r="C7" s="102">
        <v>3.4482758620689653</v>
      </c>
      <c r="D7" s="103">
        <v>0.92007334153979825</v>
      </c>
      <c r="E7" s="103" t="s">
        <v>211</v>
      </c>
      <c r="F7" s="103">
        <v>0.73555323191543565</v>
      </c>
      <c r="G7" s="103">
        <v>3.2670527224046036E-2</v>
      </c>
    </row>
    <row r="8" spans="1:8">
      <c r="A8" s="64" t="s">
        <v>309</v>
      </c>
      <c r="B8" s="100">
        <v>29.346158497295015</v>
      </c>
      <c r="C8" s="100" t="s">
        <v>211</v>
      </c>
      <c r="D8" s="101">
        <v>0.87570396672722961</v>
      </c>
      <c r="E8" s="101" t="s">
        <v>211</v>
      </c>
      <c r="F8" s="101">
        <v>0.67655123217961832</v>
      </c>
      <c r="G8" s="101">
        <v>4.0196954005885133E-2</v>
      </c>
    </row>
    <row r="9" spans="1:8">
      <c r="A9" s="65" t="s">
        <v>484</v>
      </c>
      <c r="B9" s="102">
        <v>33.321724207402632</v>
      </c>
      <c r="C9" s="102">
        <v>3.6130477524193223</v>
      </c>
      <c r="D9" s="103">
        <v>0.91439251631682894</v>
      </c>
      <c r="E9" s="103">
        <v>0.96144125542881265</v>
      </c>
      <c r="F9" s="103">
        <v>0.72270741655915238</v>
      </c>
      <c r="G9" s="103">
        <v>0.69705825254725928</v>
      </c>
    </row>
    <row r="10" spans="1:8">
      <c r="A10" s="64" t="s">
        <v>361</v>
      </c>
      <c r="B10" s="100">
        <v>32.635639346860451</v>
      </c>
      <c r="C10" s="100">
        <v>4.3632740835152326</v>
      </c>
      <c r="D10" s="101">
        <v>0.89451579017755323</v>
      </c>
      <c r="E10" s="101">
        <v>0.9407027210147979</v>
      </c>
      <c r="F10" s="101">
        <v>0.60155491823989193</v>
      </c>
      <c r="G10" s="101">
        <v>0.47571140896315173</v>
      </c>
    </row>
    <row r="11" spans="1:8">
      <c r="A11" s="65" t="s">
        <v>485</v>
      </c>
      <c r="B11" s="102">
        <v>34.257200439098092</v>
      </c>
      <c r="C11" s="102">
        <v>4.0473751266074434</v>
      </c>
      <c r="D11" s="103">
        <v>0.89741877519776669</v>
      </c>
      <c r="E11" s="103" t="s">
        <v>211</v>
      </c>
      <c r="F11" s="103">
        <v>0.75859295953763495</v>
      </c>
      <c r="G11" s="103">
        <v>9.7539185215922669E-2</v>
      </c>
    </row>
    <row r="12" spans="1:8">
      <c r="A12" s="64" t="s">
        <v>486</v>
      </c>
      <c r="B12" s="100">
        <v>36.908128580150112</v>
      </c>
      <c r="C12" s="100" t="s">
        <v>211</v>
      </c>
      <c r="D12" s="101">
        <v>0.91624314754762703</v>
      </c>
      <c r="E12" s="101" t="s">
        <v>211</v>
      </c>
      <c r="F12" s="101">
        <v>0.67867355773817473</v>
      </c>
      <c r="G12" s="101">
        <v>2.8303459972279892E-2</v>
      </c>
    </row>
    <row r="13" spans="1:8">
      <c r="A13" s="65" t="s">
        <v>332</v>
      </c>
      <c r="B13" s="102">
        <v>31.939697792703477</v>
      </c>
      <c r="C13" s="102">
        <v>3.2306094423578893</v>
      </c>
      <c r="D13" s="103">
        <v>0.95108731046628581</v>
      </c>
      <c r="E13" s="103" t="s">
        <v>211</v>
      </c>
      <c r="F13" s="103">
        <v>0.83663741658256452</v>
      </c>
      <c r="G13" s="103">
        <v>0.49371576766715197</v>
      </c>
    </row>
    <row r="14" spans="1:8">
      <c r="A14" s="64" t="s">
        <v>312</v>
      </c>
      <c r="B14" s="100">
        <v>30.448664585812352</v>
      </c>
      <c r="C14" s="100">
        <v>4.0701243499027422</v>
      </c>
      <c r="D14" s="101">
        <v>0.92842437488917984</v>
      </c>
      <c r="E14" s="101">
        <v>0.96060881612211757</v>
      </c>
      <c r="F14" s="101">
        <v>0.65668285039618901</v>
      </c>
      <c r="G14" s="101">
        <v>0.48533353175336286</v>
      </c>
    </row>
    <row r="15" spans="1:8">
      <c r="A15" s="65" t="s">
        <v>487</v>
      </c>
      <c r="B15" s="102">
        <v>32.013629935938084</v>
      </c>
      <c r="C15" s="102">
        <v>3.9991581161627612</v>
      </c>
      <c r="D15" s="103">
        <v>0.90397483204169393</v>
      </c>
      <c r="E15" s="103" t="s">
        <v>211</v>
      </c>
      <c r="F15" s="103">
        <v>0.74769111948818012</v>
      </c>
      <c r="G15" s="103">
        <v>0.38728528322807276</v>
      </c>
    </row>
    <row r="16" spans="1:8">
      <c r="A16" s="64" t="s">
        <v>488</v>
      </c>
      <c r="B16" s="100">
        <v>31.194787303594229</v>
      </c>
      <c r="C16" s="100">
        <v>3.2051688930277322</v>
      </c>
      <c r="D16" s="101">
        <v>0.89809347088255909</v>
      </c>
      <c r="E16" s="101" t="s">
        <v>211</v>
      </c>
      <c r="F16" s="101">
        <v>0.72476572042314757</v>
      </c>
      <c r="G16" s="101">
        <v>0.50009153974689147</v>
      </c>
    </row>
    <row r="17" spans="1:7">
      <c r="A17" s="65" t="s">
        <v>356</v>
      </c>
      <c r="B17" s="102">
        <v>29.133503237868354</v>
      </c>
      <c r="C17" s="102">
        <v>3.5101836604661671</v>
      </c>
      <c r="D17" s="103">
        <v>0.92218689105196727</v>
      </c>
      <c r="E17" s="103">
        <v>0.96407631401020344</v>
      </c>
      <c r="F17" s="103">
        <v>0.73468084439491887</v>
      </c>
      <c r="G17" s="103">
        <v>0.65822927276855292</v>
      </c>
    </row>
    <row r="18" spans="1:7">
      <c r="A18" s="64" t="s">
        <v>319</v>
      </c>
      <c r="B18" s="100">
        <v>33.338693465566784</v>
      </c>
      <c r="C18" s="100" t="s">
        <v>211</v>
      </c>
      <c r="D18" s="101">
        <v>0.88825411049475023</v>
      </c>
      <c r="E18" s="101" t="s">
        <v>211</v>
      </c>
      <c r="F18" s="101">
        <v>0.73745489289374155</v>
      </c>
      <c r="G18" s="101">
        <v>2.8845208936008299E-2</v>
      </c>
    </row>
    <row r="19" spans="1:7">
      <c r="A19" s="65" t="s">
        <v>317</v>
      </c>
      <c r="B19" s="102">
        <v>29.201420233809444</v>
      </c>
      <c r="C19" s="102" t="s">
        <v>211</v>
      </c>
      <c r="D19" s="103">
        <v>0.88189405188728498</v>
      </c>
      <c r="E19" s="103" t="s">
        <v>211</v>
      </c>
      <c r="F19" s="103">
        <v>0.61984129772510987</v>
      </c>
      <c r="G19" s="103">
        <v>2.9856540403019084E-2</v>
      </c>
    </row>
    <row r="20" spans="1:7">
      <c r="A20" s="64" t="s">
        <v>311</v>
      </c>
      <c r="B20" s="100">
        <v>29.485411071072082</v>
      </c>
      <c r="C20" s="100" t="s">
        <v>211</v>
      </c>
      <c r="D20" s="101">
        <v>0.84718603327038733</v>
      </c>
      <c r="E20" s="101" t="s">
        <v>211</v>
      </c>
      <c r="F20" s="101">
        <v>0.68003891039506237</v>
      </c>
      <c r="G20" s="101">
        <v>4.0261393512513094E-2</v>
      </c>
    </row>
    <row r="21" spans="1:7">
      <c r="A21" s="65" t="s">
        <v>345</v>
      </c>
      <c r="B21" s="102">
        <v>33.333333333333329</v>
      </c>
      <c r="C21" s="102">
        <v>5.7142857142857144</v>
      </c>
      <c r="D21" s="103">
        <v>0.85467863894139884</v>
      </c>
      <c r="E21" s="103" t="s">
        <v>211</v>
      </c>
      <c r="F21" s="103">
        <v>0.8573014680502542</v>
      </c>
      <c r="G21" s="103">
        <v>0.1261850635552591</v>
      </c>
    </row>
    <row r="22" spans="1:7">
      <c r="A22" s="64" t="s">
        <v>377</v>
      </c>
      <c r="B22" s="100">
        <v>34.514457466959819</v>
      </c>
      <c r="C22" s="100">
        <v>4.482037560369835</v>
      </c>
      <c r="D22" s="101">
        <v>0.88698862486220065</v>
      </c>
      <c r="E22" s="101">
        <v>0.94823663217605203</v>
      </c>
      <c r="F22" s="101">
        <v>0.55847402165038185</v>
      </c>
      <c r="G22" s="101">
        <v>0.50506395748394972</v>
      </c>
    </row>
    <row r="23" spans="1:7">
      <c r="A23" s="65" t="s">
        <v>371</v>
      </c>
      <c r="B23" s="102">
        <v>31.614456402840514</v>
      </c>
      <c r="C23" s="102">
        <v>4.4444444444444446</v>
      </c>
      <c r="D23" s="103">
        <v>0.90494930499855419</v>
      </c>
      <c r="E23" s="103" t="s">
        <v>211</v>
      </c>
      <c r="F23" s="103">
        <v>0.49931809586301362</v>
      </c>
      <c r="G23" s="103">
        <v>2.300446172800593E-2</v>
      </c>
    </row>
    <row r="24" spans="1:7">
      <c r="A24" s="64" t="s">
        <v>489</v>
      </c>
      <c r="B24" s="100">
        <v>31.38202637656028</v>
      </c>
      <c r="C24" s="100">
        <v>3.1787972012856605</v>
      </c>
      <c r="D24" s="101">
        <v>0.90124772848420187</v>
      </c>
      <c r="E24" s="101" t="s">
        <v>211</v>
      </c>
      <c r="F24" s="101">
        <v>0.7391314820201661</v>
      </c>
      <c r="G24" s="101">
        <v>0.26095396242488061</v>
      </c>
    </row>
    <row r="25" spans="1:7">
      <c r="A25" s="65" t="s">
        <v>340</v>
      </c>
      <c r="B25" s="102">
        <v>29.942890613262573</v>
      </c>
      <c r="C25" s="102">
        <v>4.5473735463164706</v>
      </c>
      <c r="D25" s="103">
        <v>0.94332872052873651</v>
      </c>
      <c r="E25" s="103">
        <v>0.9688197014665908</v>
      </c>
      <c r="F25" s="103">
        <v>0.60339327360323125</v>
      </c>
      <c r="G25" s="103">
        <v>0.5964481012615882</v>
      </c>
    </row>
    <row r="26" spans="1:7">
      <c r="A26" s="64" t="s">
        <v>490</v>
      </c>
      <c r="B26" s="100">
        <v>29.194187434122163</v>
      </c>
      <c r="C26" s="100">
        <v>4.1874322449472094</v>
      </c>
      <c r="D26" s="101">
        <v>0.92975399143058957</v>
      </c>
      <c r="E26" s="101">
        <v>0.95864744511734035</v>
      </c>
      <c r="F26" s="101">
        <v>0.67248177159297773</v>
      </c>
      <c r="G26" s="101">
        <v>0.39038212447620929</v>
      </c>
    </row>
    <row r="27" spans="1:7">
      <c r="A27" s="65" t="s">
        <v>491</v>
      </c>
      <c r="B27" s="102">
        <v>33.594212572492474</v>
      </c>
      <c r="C27" s="102">
        <v>4.7204851838656223</v>
      </c>
      <c r="D27" s="103">
        <v>0.89482093035670329</v>
      </c>
      <c r="E27" s="103">
        <v>0.94797587705065767</v>
      </c>
      <c r="F27" s="103">
        <v>0.60710683856619618</v>
      </c>
      <c r="G27" s="103">
        <v>0.59302319624777955</v>
      </c>
    </row>
    <row r="28" spans="1:7">
      <c r="A28" s="64" t="s">
        <v>310</v>
      </c>
      <c r="B28" s="100">
        <v>30.343219389496749</v>
      </c>
      <c r="C28" s="100">
        <v>3.8612926069015172</v>
      </c>
      <c r="D28" s="101">
        <v>0.91243004118014692</v>
      </c>
      <c r="E28" s="101">
        <v>0.94844744496117406</v>
      </c>
      <c r="F28" s="101">
        <v>0.63883392788891891</v>
      </c>
      <c r="G28" s="101">
        <v>0.44578800806961649</v>
      </c>
    </row>
    <row r="29" spans="1:7">
      <c r="A29" s="65" t="s">
        <v>313</v>
      </c>
      <c r="B29" s="102">
        <v>30.483970204716488</v>
      </c>
      <c r="C29" s="102" t="s">
        <v>211</v>
      </c>
      <c r="D29" s="103">
        <v>0.89230420895370055</v>
      </c>
      <c r="E29" s="103" t="s">
        <v>211</v>
      </c>
      <c r="F29" s="103">
        <v>0.73251695446945353</v>
      </c>
      <c r="G29" s="103">
        <v>8.2995341244984477E-2</v>
      </c>
    </row>
    <row r="30" spans="1:7">
      <c r="A30" s="64" t="s">
        <v>308</v>
      </c>
      <c r="B30" s="100">
        <v>27.918854756325821</v>
      </c>
      <c r="C30" s="100">
        <v>5.630499445999213</v>
      </c>
      <c r="D30" s="101">
        <v>0.93951832118891598</v>
      </c>
      <c r="E30" s="101">
        <v>0.96371940355510066</v>
      </c>
      <c r="F30" s="101">
        <v>0.74489368922545918</v>
      </c>
      <c r="G30" s="101">
        <v>0.33712479742241802</v>
      </c>
    </row>
    <row r="31" spans="1:7">
      <c r="A31" s="65" t="s">
        <v>315</v>
      </c>
      <c r="B31" s="102">
        <v>31.675738762965729</v>
      </c>
      <c r="C31" s="102" t="s">
        <v>211</v>
      </c>
      <c r="D31" s="103">
        <v>0.82516744575624379</v>
      </c>
      <c r="E31" s="103" t="s">
        <v>211</v>
      </c>
      <c r="F31" s="103">
        <v>0.69929491995935544</v>
      </c>
      <c r="G31" s="103">
        <v>4.0157239018200452E-2</v>
      </c>
    </row>
    <row r="32" spans="1:7">
      <c r="A32" s="64" t="s">
        <v>341</v>
      </c>
      <c r="B32" s="100">
        <v>30.039003697246049</v>
      </c>
      <c r="C32" s="100">
        <v>5.3669628131767499</v>
      </c>
      <c r="D32" s="101">
        <v>0.94134308899345887</v>
      </c>
      <c r="E32" s="101">
        <v>0.96223074605730285</v>
      </c>
      <c r="F32" s="101">
        <v>0.75221074853926417</v>
      </c>
      <c r="G32" s="101">
        <v>0.46533117677827968</v>
      </c>
    </row>
    <row r="33" spans="1:7">
      <c r="A33" s="65" t="s">
        <v>492</v>
      </c>
      <c r="B33" s="102">
        <v>35.891044927041115</v>
      </c>
      <c r="C33" s="102">
        <v>9.6669251554733755</v>
      </c>
      <c r="D33" s="103">
        <v>0.91083685161487082</v>
      </c>
      <c r="E33" s="103" t="s">
        <v>211</v>
      </c>
      <c r="F33" s="103">
        <v>0.7459591924706237</v>
      </c>
      <c r="G33" s="103">
        <v>3.8347359599084765E-2</v>
      </c>
    </row>
    <row r="34" spans="1:7">
      <c r="A34" s="64" t="s">
        <v>493</v>
      </c>
      <c r="B34" s="100">
        <v>30.937819528911138</v>
      </c>
      <c r="C34" s="100" t="s">
        <v>211</v>
      </c>
      <c r="D34" s="101">
        <v>0.87592633488931093</v>
      </c>
      <c r="E34" s="101" t="s">
        <v>211</v>
      </c>
      <c r="F34" s="101">
        <v>0.70282281613945363</v>
      </c>
      <c r="G34" s="101">
        <v>2.2499262637673025E-2</v>
      </c>
    </row>
    <row r="35" spans="1:7">
      <c r="A35" s="65" t="s">
        <v>494</v>
      </c>
      <c r="B35" s="102">
        <v>31.217114146535668</v>
      </c>
      <c r="C35" s="102">
        <v>7.6931015943796268</v>
      </c>
      <c r="D35" s="103">
        <v>0.93232442027546814</v>
      </c>
      <c r="E35" s="103" t="s">
        <v>211</v>
      </c>
      <c r="F35" s="103">
        <v>0.7239689413151903</v>
      </c>
      <c r="G35" s="103">
        <v>3.6084784304183125E-2</v>
      </c>
    </row>
    <row r="36" spans="1:7">
      <c r="A36" s="64" t="s">
        <v>495</v>
      </c>
      <c r="B36" s="100">
        <v>33.661371434137841</v>
      </c>
      <c r="C36" s="100">
        <v>3.8962460344439989</v>
      </c>
      <c r="D36" s="101">
        <v>0.91522534514881249</v>
      </c>
      <c r="E36" s="101" t="s">
        <v>211</v>
      </c>
      <c r="F36" s="101">
        <v>0.77956568325746722</v>
      </c>
      <c r="G36" s="101">
        <v>0.54542434829590503</v>
      </c>
    </row>
    <row r="37" spans="1:7">
      <c r="A37" s="65" t="s">
        <v>496</v>
      </c>
      <c r="B37" s="102">
        <v>29.191601625723361</v>
      </c>
      <c r="C37" s="102" t="s">
        <v>211</v>
      </c>
      <c r="D37" s="103">
        <v>0.88829392156703757</v>
      </c>
      <c r="E37" s="103" t="s">
        <v>211</v>
      </c>
      <c r="F37" s="103">
        <v>0.73799005608987056</v>
      </c>
      <c r="G37" s="103">
        <v>1.764262757889223E-2</v>
      </c>
    </row>
    <row r="38" spans="1:7" ht="24">
      <c r="A38" s="64" t="s">
        <v>372</v>
      </c>
      <c r="B38" s="100">
        <v>38.923989114179101</v>
      </c>
      <c r="C38" s="100">
        <v>3.7633736393824955</v>
      </c>
      <c r="D38" s="101">
        <v>0.90845296519542273</v>
      </c>
      <c r="E38" s="101">
        <v>0.949738292175765</v>
      </c>
      <c r="F38" s="101">
        <v>0.82479735635228579</v>
      </c>
      <c r="G38" s="101">
        <v>0.83200007992350622</v>
      </c>
    </row>
    <row r="39" spans="1:7">
      <c r="A39" s="65" t="s">
        <v>497</v>
      </c>
      <c r="B39" s="102">
        <v>29.796843779494143</v>
      </c>
      <c r="C39" s="102">
        <v>3.7029940841291173</v>
      </c>
      <c r="D39" s="103">
        <v>0.90888554612710293</v>
      </c>
      <c r="E39" s="103" t="s">
        <v>211</v>
      </c>
      <c r="F39" s="103">
        <v>0.80677385781193167</v>
      </c>
      <c r="G39" s="103">
        <v>0.45970605377759716</v>
      </c>
    </row>
    <row r="40" spans="1:7">
      <c r="A40" s="64" t="s">
        <v>322</v>
      </c>
      <c r="B40" s="100">
        <v>28.142610127263879</v>
      </c>
      <c r="C40" s="100">
        <v>3.9543011956604026</v>
      </c>
      <c r="D40" s="101">
        <v>0.91007643252945947</v>
      </c>
      <c r="E40" s="101">
        <v>0.95376893001082652</v>
      </c>
      <c r="F40" s="101">
        <v>0.61643142046270549</v>
      </c>
      <c r="G40" s="101">
        <v>0.50530302493805679</v>
      </c>
    </row>
    <row r="41" spans="1:7">
      <c r="A41" s="65" t="s">
        <v>498</v>
      </c>
      <c r="B41" s="102">
        <v>33.661607309157304</v>
      </c>
      <c r="C41" s="102">
        <v>4.1974609566132814</v>
      </c>
      <c r="D41" s="103">
        <v>0.91298259905155421</v>
      </c>
      <c r="E41" s="103">
        <v>0.95876479086471456</v>
      </c>
      <c r="F41" s="103">
        <v>0.73655686593584813</v>
      </c>
      <c r="G41" s="103">
        <v>0.37301065988174448</v>
      </c>
    </row>
    <row r="42" spans="1:7">
      <c r="A42" s="64" t="s">
        <v>499</v>
      </c>
      <c r="B42" s="100">
        <v>32.8420295407469</v>
      </c>
      <c r="C42" s="100">
        <v>6.4445714833307992</v>
      </c>
      <c r="D42" s="101">
        <v>0.91420443633929727</v>
      </c>
      <c r="E42" s="101" t="s">
        <v>211</v>
      </c>
      <c r="F42" s="101">
        <v>0.73736541306890191</v>
      </c>
      <c r="G42" s="101">
        <v>0.14065762418648739</v>
      </c>
    </row>
    <row r="43" spans="1:7">
      <c r="A43" s="65" t="s">
        <v>500</v>
      </c>
      <c r="B43" s="102">
        <v>30.02530641727807</v>
      </c>
      <c r="C43" s="102" t="s">
        <v>211</v>
      </c>
      <c r="D43" s="103">
        <v>0.90263568727449728</v>
      </c>
      <c r="E43" s="103" t="s">
        <v>211</v>
      </c>
      <c r="F43" s="103">
        <v>0.79090006375348043</v>
      </c>
      <c r="G43" s="103">
        <v>6.5354186674155518E-2</v>
      </c>
    </row>
    <row r="44" spans="1:7">
      <c r="A44" s="64" t="s">
        <v>501</v>
      </c>
      <c r="B44" s="100">
        <v>33.744736136770278</v>
      </c>
      <c r="C44" s="100">
        <v>3.4433187493825845</v>
      </c>
      <c r="D44" s="101">
        <v>0.89643191820194279</v>
      </c>
      <c r="E44" s="101" t="s">
        <v>211</v>
      </c>
      <c r="F44" s="101">
        <v>0.80312431753522751</v>
      </c>
      <c r="G44" s="101">
        <v>7.6568945465523633E-2</v>
      </c>
    </row>
    <row r="45" spans="1:7">
      <c r="A45" s="65" t="s">
        <v>318</v>
      </c>
      <c r="B45" s="102">
        <v>29.421861643865459</v>
      </c>
      <c r="C45" s="102">
        <v>3.8507818870748403</v>
      </c>
      <c r="D45" s="103">
        <v>0.89528086792746497</v>
      </c>
      <c r="E45" s="103">
        <v>0.94926210767516239</v>
      </c>
      <c r="F45" s="103">
        <v>0.65232723269492587</v>
      </c>
      <c r="G45" s="103">
        <v>0.33901914390159921</v>
      </c>
    </row>
    <row r="46" spans="1:7">
      <c r="A46" s="64" t="s">
        <v>344</v>
      </c>
      <c r="B46" s="100">
        <v>35.015326253806641</v>
      </c>
      <c r="C46" s="100">
        <v>3.5129176821913273</v>
      </c>
      <c r="D46" s="101">
        <v>0.93705507709445401</v>
      </c>
      <c r="E46" s="101">
        <v>0.95024163385537419</v>
      </c>
      <c r="F46" s="101">
        <v>0.86994330026888511</v>
      </c>
      <c r="G46" s="101">
        <v>0.80254559538800241</v>
      </c>
    </row>
    <row r="47" spans="1:7">
      <c r="A47" s="65" t="s">
        <v>502</v>
      </c>
      <c r="B47" s="102">
        <v>33.249879774235268</v>
      </c>
      <c r="C47" s="102">
        <v>3.3344910777588535</v>
      </c>
      <c r="D47" s="103">
        <v>0.8971703461556314</v>
      </c>
      <c r="E47" s="103" t="s">
        <v>211</v>
      </c>
      <c r="F47" s="103">
        <v>0.77923958103772106</v>
      </c>
      <c r="G47" s="103">
        <v>0.47180944154987675</v>
      </c>
    </row>
    <row r="48" spans="1:7">
      <c r="A48" s="64" t="s">
        <v>503</v>
      </c>
      <c r="B48" s="100">
        <v>31.277815055398193</v>
      </c>
      <c r="C48" s="100">
        <v>4.3373057502290706</v>
      </c>
      <c r="D48" s="101">
        <v>0.90718134133070305</v>
      </c>
      <c r="E48" s="101">
        <v>0.95035215462175604</v>
      </c>
      <c r="F48" s="101">
        <v>0.62493521694155685</v>
      </c>
      <c r="G48" s="101">
        <v>0.44450319378983361</v>
      </c>
    </row>
    <row r="49" spans="1:7">
      <c r="A49" s="65" t="s">
        <v>504</v>
      </c>
      <c r="B49" s="102">
        <v>30.167889379210887</v>
      </c>
      <c r="C49" s="102" t="s">
        <v>211</v>
      </c>
      <c r="D49" s="103">
        <v>0.89278587401695142</v>
      </c>
      <c r="E49" s="103" t="s">
        <v>211</v>
      </c>
      <c r="F49" s="103">
        <v>0.70108392055235957</v>
      </c>
      <c r="G49" s="103">
        <v>2.1683279918452213E-2</v>
      </c>
    </row>
    <row r="50" spans="1:7">
      <c r="A50" s="64" t="s">
        <v>505</v>
      </c>
      <c r="B50" s="100">
        <v>35.967738291898947</v>
      </c>
      <c r="C50" s="100" t="s">
        <v>211</v>
      </c>
      <c r="D50" s="101">
        <v>0.89337918917475512</v>
      </c>
      <c r="E50" s="101" t="s">
        <v>211</v>
      </c>
      <c r="F50" s="101">
        <v>0.78691056036929807</v>
      </c>
      <c r="G50" s="101">
        <v>5.137773294737779E-2</v>
      </c>
    </row>
    <row r="51" spans="1:7">
      <c r="A51" s="65" t="s">
        <v>342</v>
      </c>
      <c r="B51" s="102">
        <v>37.933514001035803</v>
      </c>
      <c r="C51" s="102">
        <v>3.5379964213084669</v>
      </c>
      <c r="D51" s="103">
        <v>0.85009055996110083</v>
      </c>
      <c r="E51" s="103">
        <v>0.86835120978714875</v>
      </c>
      <c r="F51" s="103">
        <v>0.77016588190326307</v>
      </c>
      <c r="G51" s="103">
        <v>0.82330366605859795</v>
      </c>
    </row>
    <row r="52" spans="1:7">
      <c r="A52" s="64" t="s">
        <v>506</v>
      </c>
      <c r="B52" s="100">
        <v>32.161770837256292</v>
      </c>
      <c r="C52" s="100">
        <v>3.0555137161145955</v>
      </c>
      <c r="D52" s="101">
        <v>0.91452673604945378</v>
      </c>
      <c r="E52" s="101" t="s">
        <v>211</v>
      </c>
      <c r="F52" s="101">
        <v>0.78173328242422246</v>
      </c>
      <c r="G52" s="101">
        <v>0.51907616973903437</v>
      </c>
    </row>
    <row r="53" spans="1:7">
      <c r="A53" s="65" t="s">
        <v>507</v>
      </c>
      <c r="B53" s="102">
        <v>30.108581091750906</v>
      </c>
      <c r="C53" s="102">
        <v>4.3005107293760103</v>
      </c>
      <c r="D53" s="103">
        <v>0.89615009010248681</v>
      </c>
      <c r="E53" s="103">
        <v>0.95303492455938676</v>
      </c>
      <c r="F53" s="103">
        <v>0.70658271341076673</v>
      </c>
      <c r="G53" s="103">
        <v>0.53002070735347229</v>
      </c>
    </row>
    <row r="54" spans="1:7">
      <c r="A54" s="64" t="s">
        <v>508</v>
      </c>
      <c r="B54" s="100">
        <v>33.492963453392811</v>
      </c>
      <c r="C54" s="100">
        <v>6.8177733983517532</v>
      </c>
      <c r="D54" s="101">
        <v>0.90094242821514714</v>
      </c>
      <c r="E54" s="101" t="s">
        <v>211</v>
      </c>
      <c r="F54" s="101">
        <v>0.72978839992493805</v>
      </c>
      <c r="G54" s="101">
        <v>6.4098591658782664E-2</v>
      </c>
    </row>
    <row r="55" spans="1:7">
      <c r="A55" s="65" t="s">
        <v>509</v>
      </c>
      <c r="B55" s="102">
        <v>33.178068027083086</v>
      </c>
      <c r="C55" s="102" t="s">
        <v>211</v>
      </c>
      <c r="D55" s="103">
        <v>0.90541758113077897</v>
      </c>
      <c r="E55" s="103" t="s">
        <v>211</v>
      </c>
      <c r="F55" s="103">
        <v>0.78483116081326709</v>
      </c>
      <c r="G55" s="103">
        <v>3.4218849295046538E-2</v>
      </c>
    </row>
    <row r="56" spans="1:7">
      <c r="A56" s="64" t="s">
        <v>349</v>
      </c>
      <c r="B56" s="100">
        <v>26.888476826400858</v>
      </c>
      <c r="C56" s="100">
        <v>4.468268216617532</v>
      </c>
      <c r="D56" s="101">
        <v>0.92099263461450043</v>
      </c>
      <c r="E56" s="101">
        <v>0.97058162382779889</v>
      </c>
      <c r="F56" s="101">
        <v>0.65809443274935375</v>
      </c>
      <c r="G56" s="101">
        <v>0.1831523508007229</v>
      </c>
    </row>
    <row r="57" spans="1:7">
      <c r="A57" s="65" t="s">
        <v>323</v>
      </c>
      <c r="B57" s="102">
        <v>31.578947368421051</v>
      </c>
      <c r="C57" s="102" t="s">
        <v>211</v>
      </c>
      <c r="D57" s="103">
        <v>0.87777777777777777</v>
      </c>
      <c r="E57" s="103" t="s">
        <v>211</v>
      </c>
      <c r="F57" s="103">
        <v>0.81153328259469593</v>
      </c>
      <c r="G57" s="103">
        <v>0.11310483870967741</v>
      </c>
    </row>
    <row r="58" spans="1:7">
      <c r="A58" s="64" t="s">
        <v>339</v>
      </c>
      <c r="B58" s="100">
        <v>29.599946667490425</v>
      </c>
      <c r="C58" s="100">
        <v>3.8064774808934847</v>
      </c>
      <c r="D58" s="101">
        <v>0.84614213060407184</v>
      </c>
      <c r="E58" s="101">
        <v>0.85819257927693204</v>
      </c>
      <c r="F58" s="101">
        <v>0.78788503291012102</v>
      </c>
      <c r="G58" s="101">
        <v>0.49364348912341771</v>
      </c>
    </row>
    <row r="59" spans="1:7">
      <c r="A59" s="65" t="s">
        <v>510</v>
      </c>
      <c r="B59" s="102">
        <v>31.283234658946</v>
      </c>
      <c r="C59" s="102">
        <v>4.4366648341164989</v>
      </c>
      <c r="D59" s="103">
        <v>0.91849091270355565</v>
      </c>
      <c r="E59" s="103">
        <v>0.95108499764080501</v>
      </c>
      <c r="F59" s="103">
        <v>0.60942598816518534</v>
      </c>
      <c r="G59" s="103">
        <v>0.37738854781435233</v>
      </c>
    </row>
    <row r="60" spans="1:7">
      <c r="A60" s="64" t="s">
        <v>511</v>
      </c>
      <c r="B60" s="100">
        <v>34.404989331714255</v>
      </c>
      <c r="C60" s="100">
        <v>5.1282051282051286</v>
      </c>
      <c r="D60" s="101">
        <v>0.89313659297843717</v>
      </c>
      <c r="E60" s="101" t="s">
        <v>211</v>
      </c>
      <c r="F60" s="101">
        <v>0.65591579294569302</v>
      </c>
      <c r="G60" s="101">
        <v>0.4415858146872027</v>
      </c>
    </row>
    <row r="61" spans="1:7">
      <c r="A61" s="65" t="s">
        <v>355</v>
      </c>
      <c r="B61" s="102">
        <v>35.08040345261162</v>
      </c>
      <c r="C61" s="102">
        <v>5.2266777949508878</v>
      </c>
      <c r="D61" s="103">
        <v>0.8753644691035809</v>
      </c>
      <c r="E61" s="103">
        <v>0.93484691782746765</v>
      </c>
      <c r="F61" s="103">
        <v>0.54662315304498399</v>
      </c>
      <c r="G61" s="103">
        <v>0.46679938342845617</v>
      </c>
    </row>
    <row r="62" spans="1:7">
      <c r="A62" s="64" t="s">
        <v>512</v>
      </c>
      <c r="B62" s="100">
        <v>29.980182373194026</v>
      </c>
      <c r="C62" s="100">
        <v>4.1860709984263371</v>
      </c>
      <c r="D62" s="101">
        <v>0.91596627648416851</v>
      </c>
      <c r="E62" s="101" t="s">
        <v>211</v>
      </c>
      <c r="F62" s="101">
        <v>0.77020230297833336</v>
      </c>
      <c r="G62" s="101">
        <v>6.8179761145136297E-2</v>
      </c>
    </row>
    <row r="63" spans="1:7">
      <c r="A63" s="65" t="s">
        <v>374</v>
      </c>
      <c r="B63" s="102">
        <v>33.799525493340752</v>
      </c>
      <c r="C63" s="102">
        <v>3.4970270215407155</v>
      </c>
      <c r="D63" s="103">
        <v>0.93531518851432116</v>
      </c>
      <c r="E63" s="103" t="s">
        <v>211</v>
      </c>
      <c r="F63" s="103">
        <v>0.81578340177019637</v>
      </c>
      <c r="G63" s="103">
        <v>0.91308763200711007</v>
      </c>
    </row>
    <row r="64" spans="1:7">
      <c r="A64" s="64" t="s">
        <v>513</v>
      </c>
      <c r="B64" s="100">
        <v>35.837910936169912</v>
      </c>
      <c r="C64" s="100">
        <v>2.7925426520105674</v>
      </c>
      <c r="D64" s="101">
        <v>0.90966216585384574</v>
      </c>
      <c r="E64" s="101" t="s">
        <v>211</v>
      </c>
      <c r="F64" s="101">
        <v>0.73772813328085651</v>
      </c>
      <c r="G64" s="101">
        <v>4.7814493102848993E-2</v>
      </c>
    </row>
    <row r="65" spans="1:7">
      <c r="A65" s="65" t="s">
        <v>514</v>
      </c>
      <c r="B65" s="102">
        <v>30.754808361335783</v>
      </c>
      <c r="C65" s="102">
        <v>4.3450970636718758</v>
      </c>
      <c r="D65" s="103">
        <v>0.90616271924594582</v>
      </c>
      <c r="E65" s="103" t="s">
        <v>211</v>
      </c>
      <c r="F65" s="103">
        <v>0.77243116532705358</v>
      </c>
      <c r="G65" s="103">
        <v>0.15444196691551504</v>
      </c>
    </row>
    <row r="66" spans="1:7">
      <c r="A66" s="64" t="s">
        <v>515</v>
      </c>
      <c r="B66" s="100">
        <v>29.648995571071769</v>
      </c>
      <c r="C66" s="100">
        <v>3.9499910142739578</v>
      </c>
      <c r="D66" s="101">
        <v>0.92649534136511291</v>
      </c>
      <c r="E66" s="101">
        <v>0.95622383568532709</v>
      </c>
      <c r="F66" s="101">
        <v>0.58118733023969937</v>
      </c>
      <c r="G66" s="101">
        <v>0.51781921932044184</v>
      </c>
    </row>
    <row r="67" spans="1:7">
      <c r="A67" s="65" t="s">
        <v>516</v>
      </c>
      <c r="B67" s="102">
        <v>35.74204511280513</v>
      </c>
      <c r="C67" s="102" t="s">
        <v>211</v>
      </c>
      <c r="D67" s="103">
        <v>0.89550291857763531</v>
      </c>
      <c r="E67" s="103" t="s">
        <v>211</v>
      </c>
      <c r="F67" s="103">
        <v>0.64343231063072992</v>
      </c>
      <c r="G67" s="103">
        <v>3.4873917499788076E-2</v>
      </c>
    </row>
    <row r="68" spans="1:7">
      <c r="A68" s="64" t="s">
        <v>517</v>
      </c>
      <c r="B68" s="100">
        <v>29.521617185794451</v>
      </c>
      <c r="C68" s="100" t="s">
        <v>211</v>
      </c>
      <c r="D68" s="101">
        <v>0.87896975314025549</v>
      </c>
      <c r="E68" s="101" t="s">
        <v>211</v>
      </c>
      <c r="F68" s="101">
        <v>0.71214550116539921</v>
      </c>
      <c r="G68" s="101">
        <v>2.7169888178044253E-2</v>
      </c>
    </row>
    <row r="69" spans="1:7">
      <c r="A69" s="65" t="s">
        <v>314</v>
      </c>
      <c r="B69" s="102">
        <v>28.840673086154784</v>
      </c>
      <c r="C69" s="102">
        <v>5.6486693168912598</v>
      </c>
      <c r="D69" s="103">
        <v>0.93694212678079491</v>
      </c>
      <c r="E69" s="103">
        <v>0.96311363057658494</v>
      </c>
      <c r="F69" s="103">
        <v>0.77410147263362883</v>
      </c>
      <c r="G69" s="103">
        <v>0.32118114097319744</v>
      </c>
    </row>
    <row r="70" spans="1:7">
      <c r="A70" s="64" t="s">
        <v>518</v>
      </c>
      <c r="B70" s="100">
        <v>33.816238680718783</v>
      </c>
      <c r="C70" s="100">
        <v>4.2375021379558122</v>
      </c>
      <c r="D70" s="101">
        <v>0.91233740857524981</v>
      </c>
      <c r="E70" s="101" t="s">
        <v>211</v>
      </c>
      <c r="F70" s="101">
        <v>0.56477576396103724</v>
      </c>
      <c r="G70" s="101">
        <v>0.43503456851809047</v>
      </c>
    </row>
    <row r="71" spans="1:7">
      <c r="A71" s="65" t="s">
        <v>519</v>
      </c>
      <c r="B71" s="102">
        <v>30.025749173228611</v>
      </c>
      <c r="C71" s="102">
        <v>4.1033217067763621</v>
      </c>
      <c r="D71" s="103">
        <v>0.89724140045812539</v>
      </c>
      <c r="E71" s="103" t="s">
        <v>211</v>
      </c>
      <c r="F71" s="103">
        <v>0.74322838767973243</v>
      </c>
      <c r="G71" s="103">
        <v>0.48145804637266548</v>
      </c>
    </row>
    <row r="72" spans="1:7">
      <c r="A72" s="64" t="s">
        <v>520</v>
      </c>
      <c r="B72" s="100">
        <v>30.799700222199615</v>
      </c>
      <c r="C72" s="100" t="s">
        <v>211</v>
      </c>
      <c r="D72" s="101">
        <v>0.91288019777807727</v>
      </c>
      <c r="E72" s="101" t="s">
        <v>211</v>
      </c>
      <c r="F72" s="101">
        <v>0.68165915202263994</v>
      </c>
      <c r="G72" s="101">
        <v>3.4724555595050957E-2</v>
      </c>
    </row>
    <row r="73" spans="1:7">
      <c r="A73" s="65" t="s">
        <v>521</v>
      </c>
      <c r="B73" s="102">
        <v>29.368626097406015</v>
      </c>
      <c r="C73" s="102">
        <v>3.2895221495880791</v>
      </c>
      <c r="D73" s="103">
        <v>0.91918635432670459</v>
      </c>
      <c r="E73" s="103">
        <v>0.95802978732207866</v>
      </c>
      <c r="F73" s="103">
        <v>0.76912608025629914</v>
      </c>
      <c r="G73" s="103">
        <v>0.73428307493112821</v>
      </c>
    </row>
    <row r="74" spans="1:7">
      <c r="A74" s="64" t="s">
        <v>320</v>
      </c>
      <c r="B74" s="100">
        <v>30.647680859511151</v>
      </c>
      <c r="C74" s="100">
        <v>3.814064427341874</v>
      </c>
      <c r="D74" s="101">
        <v>0.92393986804195949</v>
      </c>
      <c r="E74" s="101">
        <v>0.95878501153264761</v>
      </c>
      <c r="F74" s="101">
        <v>0.63239993118130666</v>
      </c>
      <c r="G74" s="101">
        <v>0.45610584003783899</v>
      </c>
    </row>
    <row r="75" spans="1:7">
      <c r="A75" s="65" t="s">
        <v>522</v>
      </c>
      <c r="B75" s="102">
        <v>32.307504956129044</v>
      </c>
      <c r="C75" s="102" t="s">
        <v>211</v>
      </c>
      <c r="D75" s="103">
        <v>0.90528940189004914</v>
      </c>
      <c r="E75" s="103" t="s">
        <v>211</v>
      </c>
      <c r="F75" s="103">
        <v>0.81165600414459493</v>
      </c>
      <c r="G75" s="103">
        <v>2.8819869327257903E-2</v>
      </c>
    </row>
    <row r="76" spans="1:7">
      <c r="A76" s="64" t="s">
        <v>327</v>
      </c>
      <c r="B76" s="100">
        <v>34.089911710856754</v>
      </c>
      <c r="C76" s="100" t="s">
        <v>211</v>
      </c>
      <c r="D76" s="101">
        <v>0.91655176016991224</v>
      </c>
      <c r="E76" s="101" t="s">
        <v>211</v>
      </c>
      <c r="F76" s="101">
        <v>0.78801055625793248</v>
      </c>
      <c r="G76" s="101">
        <v>0.120755212438191</v>
      </c>
    </row>
    <row r="77" spans="1:7">
      <c r="A77" s="65" t="s">
        <v>336</v>
      </c>
      <c r="B77" s="102">
        <v>30.40265886678278</v>
      </c>
      <c r="C77" s="102">
        <v>5.7838462378833979</v>
      </c>
      <c r="D77" s="103">
        <v>0.94834385328588489</v>
      </c>
      <c r="E77" s="103">
        <v>0.9694037875421303</v>
      </c>
      <c r="F77" s="103">
        <v>0.73987264762390048</v>
      </c>
      <c r="G77" s="103">
        <v>0.5328600411718023</v>
      </c>
    </row>
    <row r="78" spans="1:7">
      <c r="A78" s="64" t="s">
        <v>326</v>
      </c>
      <c r="B78" s="100">
        <v>34.644574002948545</v>
      </c>
      <c r="C78" s="100">
        <v>4.4891435238559865</v>
      </c>
      <c r="D78" s="101">
        <v>0.93005920752656834</v>
      </c>
      <c r="E78" s="101" t="s">
        <v>211</v>
      </c>
      <c r="F78" s="101">
        <v>0.82874923279009249</v>
      </c>
      <c r="G78" s="101">
        <v>8.8801510227430047E-2</v>
      </c>
    </row>
    <row r="79" spans="1:7">
      <c r="A79" s="65" t="s">
        <v>523</v>
      </c>
      <c r="B79" s="102">
        <v>32.232100116246798</v>
      </c>
      <c r="C79" s="102">
        <v>3.2799514492145061</v>
      </c>
      <c r="D79" s="103">
        <v>0.90365394070347871</v>
      </c>
      <c r="E79" s="103" t="s">
        <v>211</v>
      </c>
      <c r="F79" s="103">
        <v>0.72079089374526706</v>
      </c>
      <c r="G79" s="103">
        <v>4.7618103591549506E-2</v>
      </c>
    </row>
    <row r="80" spans="1:7">
      <c r="A80" s="64" t="s">
        <v>524</v>
      </c>
      <c r="B80" s="100">
        <v>29.135618453540985</v>
      </c>
      <c r="C80" s="100" t="s">
        <v>211</v>
      </c>
      <c r="D80" s="101">
        <v>0.89152841163497731</v>
      </c>
      <c r="E80" s="101" t="s">
        <v>211</v>
      </c>
      <c r="F80" s="101">
        <v>0.70152289499755272</v>
      </c>
      <c r="G80" s="101">
        <v>2.2431291032750239E-2</v>
      </c>
    </row>
    <row r="81" spans="1:7">
      <c r="A81" s="65" t="s">
        <v>525</v>
      </c>
      <c r="B81" s="102">
        <v>36.363636363636367</v>
      </c>
      <c r="C81" s="102">
        <v>5.1282051282051277</v>
      </c>
      <c r="D81" s="103">
        <v>0.88805409466566487</v>
      </c>
      <c r="E81" s="103" t="s">
        <v>211</v>
      </c>
      <c r="F81" s="103">
        <v>0.55941255006675572</v>
      </c>
      <c r="G81" s="103">
        <v>0.50664697193500741</v>
      </c>
    </row>
    <row r="82" spans="1:7">
      <c r="A82" s="64" t="s">
        <v>368</v>
      </c>
      <c r="B82" s="100">
        <v>33.191769346012549</v>
      </c>
      <c r="C82" s="100">
        <v>2.732505323366607</v>
      </c>
      <c r="D82" s="101">
        <v>0.92795471661219675</v>
      </c>
      <c r="E82" s="101" t="s">
        <v>211</v>
      </c>
      <c r="F82" s="101">
        <v>0.83229372972212756</v>
      </c>
      <c r="G82" s="101">
        <v>0.57885847342316066</v>
      </c>
    </row>
    <row r="83" spans="1:7">
      <c r="A83" s="65" t="s">
        <v>526</v>
      </c>
      <c r="B83" s="102">
        <v>30.127307576359012</v>
      </c>
      <c r="C83" s="102" t="s">
        <v>211</v>
      </c>
      <c r="D83" s="103">
        <v>0.91370225066255073</v>
      </c>
      <c r="E83" s="103" t="s">
        <v>211</v>
      </c>
      <c r="F83" s="103">
        <v>0.72538223534177815</v>
      </c>
      <c r="G83" s="103">
        <v>5.1249751110154923E-2</v>
      </c>
    </row>
    <row r="84" spans="1:7">
      <c r="A84" s="64" t="s">
        <v>331</v>
      </c>
      <c r="B84" s="100">
        <v>29.911369497199281</v>
      </c>
      <c r="C84" s="100" t="s">
        <v>211</v>
      </c>
      <c r="D84" s="101">
        <v>0.95359547155923374</v>
      </c>
      <c r="E84" s="101" t="s">
        <v>211</v>
      </c>
      <c r="F84" s="101">
        <v>0.73863156242700201</v>
      </c>
      <c r="G84" s="101">
        <v>1.2904253453619242E-2</v>
      </c>
    </row>
    <row r="85" spans="1:7">
      <c r="A85" s="65" t="s">
        <v>527</v>
      </c>
      <c r="B85" s="102">
        <v>34.281742346228569</v>
      </c>
      <c r="C85" s="102">
        <v>13.731417080795946</v>
      </c>
      <c r="D85" s="103">
        <v>0.91750204978737315</v>
      </c>
      <c r="E85" s="103" t="s">
        <v>211</v>
      </c>
      <c r="F85" s="103">
        <v>0.76219172696291693</v>
      </c>
      <c r="G85" s="103">
        <v>5.6606859997567031E-2</v>
      </c>
    </row>
    <row r="86" spans="1:7">
      <c r="A86" s="64" t="s">
        <v>528</v>
      </c>
      <c r="B86" s="100">
        <v>30.867327744627886</v>
      </c>
      <c r="C86" s="100" t="s">
        <v>211</v>
      </c>
      <c r="D86" s="101">
        <v>0.9017642590351872</v>
      </c>
      <c r="E86" s="101" t="s">
        <v>211</v>
      </c>
      <c r="F86" s="101">
        <v>0.73177318640206668</v>
      </c>
      <c r="G86" s="101">
        <v>4.8924849242186527E-2</v>
      </c>
    </row>
    <row r="87" spans="1:7">
      <c r="A87" s="65" t="s">
        <v>529</v>
      </c>
      <c r="B87" s="102">
        <v>33.520549788025264</v>
      </c>
      <c r="C87" s="102">
        <v>3.8351846674800618</v>
      </c>
      <c r="D87" s="103">
        <v>0.90118468669615326</v>
      </c>
      <c r="E87" s="103" t="s">
        <v>211</v>
      </c>
      <c r="F87" s="103">
        <v>0.77531045452430947</v>
      </c>
      <c r="G87" s="103">
        <v>0.5597866663902723</v>
      </c>
    </row>
    <row r="88" spans="1:7">
      <c r="A88" s="64" t="s">
        <v>530</v>
      </c>
      <c r="B88" s="100">
        <v>29.547651858415101</v>
      </c>
      <c r="C88" s="100">
        <v>5.1094533999610086</v>
      </c>
      <c r="D88" s="101">
        <v>0.90547498659645831</v>
      </c>
      <c r="E88" s="101" t="s">
        <v>211</v>
      </c>
      <c r="F88" s="101">
        <v>0.78613527519008097</v>
      </c>
      <c r="G88" s="101">
        <v>0.20834646408899232</v>
      </c>
    </row>
    <row r="89" spans="1:7">
      <c r="A89" s="65" t="s">
        <v>531</v>
      </c>
      <c r="B89" s="102">
        <v>31.625658327592056</v>
      </c>
      <c r="C89" s="102">
        <v>5.9625800200298524</v>
      </c>
      <c r="D89" s="103">
        <v>0.92278059480546348</v>
      </c>
      <c r="E89" s="103">
        <v>0.95644796044835823</v>
      </c>
      <c r="F89" s="103">
        <v>0.69048216791221007</v>
      </c>
      <c r="G89" s="103">
        <v>0.54144366978521818</v>
      </c>
    </row>
    <row r="90" spans="1:7">
      <c r="A90" s="64" t="s">
        <v>373</v>
      </c>
      <c r="B90" s="100">
        <v>33.455845665801483</v>
      </c>
      <c r="C90" s="100">
        <v>5.564690044813644</v>
      </c>
      <c r="D90" s="101">
        <v>0.896384574374395</v>
      </c>
      <c r="E90" s="101">
        <v>0.94246186033542945</v>
      </c>
      <c r="F90" s="101">
        <v>0.54480389844655697</v>
      </c>
      <c r="G90" s="101">
        <v>0.43935030629860738</v>
      </c>
    </row>
    <row r="91" spans="1:7">
      <c r="A91" s="65" t="s">
        <v>532</v>
      </c>
      <c r="B91" s="102">
        <v>32.481598540610484</v>
      </c>
      <c r="C91" s="102">
        <v>4.6008075282999021</v>
      </c>
      <c r="D91" s="103">
        <v>0.91007835720075658</v>
      </c>
      <c r="E91" s="103">
        <v>0.95371240601503759</v>
      </c>
      <c r="F91" s="103">
        <v>0.6309287288227432</v>
      </c>
      <c r="G91" s="103">
        <v>0.51139225326777793</v>
      </c>
    </row>
    <row r="92" spans="1:7">
      <c r="A92" s="64" t="s">
        <v>533</v>
      </c>
      <c r="B92" s="100">
        <v>33.350351437991449</v>
      </c>
      <c r="C92" s="100">
        <v>3.2094363078553503</v>
      </c>
      <c r="D92" s="101">
        <v>0.89484068471740441</v>
      </c>
      <c r="E92" s="101" t="s">
        <v>211</v>
      </c>
      <c r="F92" s="101">
        <v>0.72198002867792777</v>
      </c>
      <c r="G92" s="101">
        <v>0.59594948247788926</v>
      </c>
    </row>
    <row r="93" spans="1:7">
      <c r="A93" s="65" t="s">
        <v>534</v>
      </c>
      <c r="B93" s="102">
        <v>31.259532685166601</v>
      </c>
      <c r="C93" s="102">
        <v>3.1581406932973017</v>
      </c>
      <c r="D93" s="103">
        <v>0.92648379467103792</v>
      </c>
      <c r="E93" s="103">
        <v>0.96152182480268344</v>
      </c>
      <c r="F93" s="103">
        <v>0.7511850137894055</v>
      </c>
      <c r="G93" s="103">
        <v>0.69667631679201136</v>
      </c>
    </row>
    <row r="94" spans="1:7">
      <c r="A94" s="64" t="s">
        <v>535</v>
      </c>
      <c r="B94" s="100">
        <v>31.431895797110045</v>
      </c>
      <c r="C94" s="100">
        <v>3.5081070235581184</v>
      </c>
      <c r="D94" s="101">
        <v>0.8849592313671174</v>
      </c>
      <c r="E94" s="101" t="s">
        <v>211</v>
      </c>
      <c r="F94" s="101">
        <v>0.75321099752137943</v>
      </c>
      <c r="G94" s="101">
        <v>0.37620143215164775</v>
      </c>
    </row>
    <row r="95" spans="1:7">
      <c r="A95" s="65" t="s">
        <v>536</v>
      </c>
      <c r="B95" s="102">
        <v>30.401477503050859</v>
      </c>
      <c r="C95" s="102">
        <v>4.4397133124251171</v>
      </c>
      <c r="D95" s="103">
        <v>0.91915304697762357</v>
      </c>
      <c r="E95" s="103">
        <v>0.9583828750668355</v>
      </c>
      <c r="F95" s="103">
        <v>0.61046499574671953</v>
      </c>
      <c r="G95" s="103">
        <v>0.42685720548249934</v>
      </c>
    </row>
    <row r="96" spans="1:7">
      <c r="A96" s="64" t="s">
        <v>324</v>
      </c>
      <c r="B96" s="100">
        <v>28.89615986484139</v>
      </c>
      <c r="C96" s="100">
        <v>4.6601234850567135</v>
      </c>
      <c r="D96" s="101">
        <v>0.93134174072581966</v>
      </c>
      <c r="E96" s="101">
        <v>0.95801019088380279</v>
      </c>
      <c r="F96" s="101">
        <v>0.66842942530819061</v>
      </c>
      <c r="G96" s="101">
        <v>0.36310429923402171</v>
      </c>
    </row>
    <row r="97" spans="1:7" ht="24">
      <c r="A97" s="65" t="s">
        <v>537</v>
      </c>
      <c r="B97" s="102">
        <v>33.989549849897244</v>
      </c>
      <c r="C97" s="102">
        <v>3.3546221449303659</v>
      </c>
      <c r="D97" s="103">
        <v>0.92911964865710317</v>
      </c>
      <c r="E97" s="103" t="s">
        <v>211</v>
      </c>
      <c r="F97" s="103">
        <v>0.80412824250295611</v>
      </c>
      <c r="G97" s="103">
        <v>6.5895832131218135E-2</v>
      </c>
    </row>
    <row r="98" spans="1:7">
      <c r="A98" s="64" t="s">
        <v>334</v>
      </c>
      <c r="B98" s="100">
        <v>29.764826414351464</v>
      </c>
      <c r="C98" s="100">
        <v>5.5657807099758543</v>
      </c>
      <c r="D98" s="101">
        <v>0.95080419673364502</v>
      </c>
      <c r="E98" s="101" t="s">
        <v>211</v>
      </c>
      <c r="F98" s="101">
        <v>0.77983235510359961</v>
      </c>
      <c r="G98" s="101">
        <v>0.1309472236109207</v>
      </c>
    </row>
    <row r="99" spans="1:7" ht="24">
      <c r="A99" s="65" t="s">
        <v>333</v>
      </c>
      <c r="B99" s="102">
        <v>31.391210553034359</v>
      </c>
      <c r="C99" s="102">
        <v>3.9039838125316555</v>
      </c>
      <c r="D99" s="103">
        <v>0.83856177850444913</v>
      </c>
      <c r="E99" s="103">
        <v>0.81411921567103473</v>
      </c>
      <c r="F99" s="103">
        <v>0.66301293758572089</v>
      </c>
      <c r="G99" s="103">
        <v>0.46216580540118202</v>
      </c>
    </row>
    <row r="100" spans="1:7">
      <c r="A100" s="64" t="s">
        <v>538</v>
      </c>
      <c r="B100" s="100">
        <v>33.742418269633255</v>
      </c>
      <c r="C100" s="100">
        <v>5.3952943448203445</v>
      </c>
      <c r="D100" s="101">
        <v>0.89523917084377036</v>
      </c>
      <c r="E100" s="101">
        <v>0.94242112676487855</v>
      </c>
      <c r="F100" s="101">
        <v>0.62559132955674257</v>
      </c>
      <c r="G100" s="101">
        <v>0.46122516672861297</v>
      </c>
    </row>
    <row r="101" spans="1:7">
      <c r="A101" s="65" t="s">
        <v>539</v>
      </c>
      <c r="B101" s="102">
        <v>35.796655708483833</v>
      </c>
      <c r="C101" s="102" t="s">
        <v>211</v>
      </c>
      <c r="D101" s="103">
        <v>0.9133837239186664</v>
      </c>
      <c r="E101" s="103" t="s">
        <v>211</v>
      </c>
      <c r="F101" s="103">
        <v>0.75318529456382899</v>
      </c>
      <c r="G101" s="103">
        <v>4.8339524085166459E-2</v>
      </c>
    </row>
    <row r="102" spans="1:7">
      <c r="A102" s="64" t="s">
        <v>540</v>
      </c>
      <c r="B102" s="100">
        <v>31.711978124313795</v>
      </c>
      <c r="C102" s="100">
        <v>4.5381969104290558</v>
      </c>
      <c r="D102" s="101">
        <v>0.90485084658310222</v>
      </c>
      <c r="E102" s="101">
        <v>0.94898696696426954</v>
      </c>
      <c r="F102" s="101">
        <v>0.61564165256599968</v>
      </c>
      <c r="G102" s="101">
        <v>0.44567689668939753</v>
      </c>
    </row>
    <row r="103" spans="1:7">
      <c r="A103" s="65" t="s">
        <v>360</v>
      </c>
      <c r="B103" s="102">
        <v>31.554497189228325</v>
      </c>
      <c r="C103" s="102">
        <v>5.6145269728405216</v>
      </c>
      <c r="D103" s="103">
        <v>0.92286760280220581</v>
      </c>
      <c r="E103" s="103">
        <v>0.96244501145483274</v>
      </c>
      <c r="F103" s="103">
        <v>0.73985076602611166</v>
      </c>
      <c r="G103" s="103">
        <v>0.66229312728578549</v>
      </c>
    </row>
    <row r="104" spans="1:7">
      <c r="A104" s="64" t="s">
        <v>350</v>
      </c>
      <c r="B104" s="100">
        <v>28.577786736845695</v>
      </c>
      <c r="C104" s="100">
        <v>4.7311937523483127</v>
      </c>
      <c r="D104" s="101">
        <v>0.89525518580116936</v>
      </c>
      <c r="E104" s="101">
        <v>0.59355822826986904</v>
      </c>
      <c r="F104" s="101">
        <v>0.80634563043520457</v>
      </c>
      <c r="G104" s="101">
        <v>0.21697043877928199</v>
      </c>
    </row>
    <row r="105" spans="1:7">
      <c r="A105" s="65" t="s">
        <v>338</v>
      </c>
      <c r="B105" s="102">
        <v>27.95287941797875</v>
      </c>
      <c r="C105" s="102">
        <v>4.9278720125932107</v>
      </c>
      <c r="D105" s="103">
        <v>0.94748071857109295</v>
      </c>
      <c r="E105" s="103" t="s">
        <v>211</v>
      </c>
      <c r="F105" s="103">
        <v>0.68742614221806342</v>
      </c>
      <c r="G105" s="103">
        <v>0.10480736603498875</v>
      </c>
    </row>
    <row r="106" spans="1:7">
      <c r="A106" s="64" t="s">
        <v>541</v>
      </c>
      <c r="B106" s="100">
        <v>31.546670594511184</v>
      </c>
      <c r="C106" s="100">
        <v>3.0894172613864446</v>
      </c>
      <c r="D106" s="101">
        <v>0.88643177407353357</v>
      </c>
      <c r="E106" s="101" t="s">
        <v>211</v>
      </c>
      <c r="F106" s="101">
        <v>0.71725595225777927</v>
      </c>
      <c r="G106" s="101">
        <v>0.36679605350770506</v>
      </c>
    </row>
    <row r="107" spans="1:7">
      <c r="A107" s="65" t="s">
        <v>376</v>
      </c>
      <c r="B107" s="102">
        <v>32.441879613633503</v>
      </c>
      <c r="C107" s="102">
        <v>3.461259777807534</v>
      </c>
      <c r="D107" s="103">
        <v>0.90377522487849171</v>
      </c>
      <c r="E107" s="103" t="s">
        <v>211</v>
      </c>
      <c r="F107" s="103">
        <v>0.81211756828268511</v>
      </c>
      <c r="G107" s="103">
        <v>0.27915084801287154</v>
      </c>
    </row>
    <row r="108" spans="1:7">
      <c r="A108" s="64" t="s">
        <v>367</v>
      </c>
      <c r="B108" s="100">
        <v>34.0422495826027</v>
      </c>
      <c r="C108" s="100">
        <v>3.8334093681386889</v>
      </c>
      <c r="D108" s="101">
        <v>0.9081603251157454</v>
      </c>
      <c r="E108" s="101">
        <v>0.95613490464036544</v>
      </c>
      <c r="F108" s="101">
        <v>0.48719301166548162</v>
      </c>
      <c r="G108" s="101">
        <v>0.445437792926554</v>
      </c>
    </row>
    <row r="109" spans="1:7">
      <c r="A109" s="65" t="s">
        <v>542</v>
      </c>
      <c r="B109" s="102">
        <v>28.770988886856781</v>
      </c>
      <c r="C109" s="102">
        <v>5.2351000523151257</v>
      </c>
      <c r="D109" s="103">
        <v>0.91639432495527084</v>
      </c>
      <c r="E109" s="103">
        <v>0.95869819488433305</v>
      </c>
      <c r="F109" s="103">
        <v>0.6946356823579487</v>
      </c>
      <c r="G109" s="103">
        <v>0.27641711469622998</v>
      </c>
    </row>
    <row r="110" spans="1:7">
      <c r="A110" s="64" t="s">
        <v>357</v>
      </c>
      <c r="B110" s="100">
        <v>34.899759031553899</v>
      </c>
      <c r="C110" s="100">
        <v>5.2288153824128303</v>
      </c>
      <c r="D110" s="101">
        <v>0.87967481829813998</v>
      </c>
      <c r="E110" s="101">
        <v>0.93564751220969444</v>
      </c>
      <c r="F110" s="101">
        <v>0.52572575122433862</v>
      </c>
      <c r="G110" s="101">
        <v>0.38038818631369931</v>
      </c>
    </row>
    <row r="111" spans="1:7">
      <c r="A111" s="65" t="s">
        <v>543</v>
      </c>
      <c r="B111" s="102">
        <v>32.973115907396803</v>
      </c>
      <c r="C111" s="102">
        <v>6.8965517241379306</v>
      </c>
      <c r="D111" s="103">
        <v>0.91761140698117438</v>
      </c>
      <c r="E111" s="103" t="s">
        <v>211</v>
      </c>
      <c r="F111" s="103">
        <v>0.75934023524475924</v>
      </c>
      <c r="G111" s="103">
        <v>0.16544704461957366</v>
      </c>
    </row>
    <row r="112" spans="1:7">
      <c r="A112" s="64" t="s">
        <v>370</v>
      </c>
      <c r="B112" s="100">
        <v>29.876596940355409</v>
      </c>
      <c r="C112" s="100">
        <v>4.5454545454545459</v>
      </c>
      <c r="D112" s="101">
        <v>0.90614053794557869</v>
      </c>
      <c r="E112" s="101" t="s">
        <v>211</v>
      </c>
      <c r="F112" s="101">
        <v>0.83138391223809638</v>
      </c>
      <c r="G112" s="101">
        <v>0.54682705415788824</v>
      </c>
    </row>
    <row r="113" spans="1:7">
      <c r="A113" s="65" t="s">
        <v>337</v>
      </c>
      <c r="B113" s="102">
        <v>34.009020033490451</v>
      </c>
      <c r="C113" s="102" t="s">
        <v>211</v>
      </c>
      <c r="D113" s="103">
        <v>0.84374879198971031</v>
      </c>
      <c r="E113" s="103" t="s">
        <v>211</v>
      </c>
      <c r="F113" s="103">
        <v>0.71047028724558159</v>
      </c>
      <c r="G113" s="103">
        <v>9.3506794834134987E-2</v>
      </c>
    </row>
    <row r="114" spans="1:7">
      <c r="A114" s="64" t="s">
        <v>352</v>
      </c>
      <c r="B114" s="100">
        <v>29.070727366915012</v>
      </c>
      <c r="C114" s="100">
        <v>4.1814973739657457</v>
      </c>
      <c r="D114" s="101">
        <v>0.93387100541303791</v>
      </c>
      <c r="E114" s="101">
        <v>0.96558439788042028</v>
      </c>
      <c r="F114" s="101">
        <v>0.61774138904252951</v>
      </c>
      <c r="G114" s="101">
        <v>0.45760507928471761</v>
      </c>
    </row>
    <row r="115" spans="1:7">
      <c r="A115" s="65" t="s">
        <v>544</v>
      </c>
      <c r="B115" s="102">
        <v>36.008318645949842</v>
      </c>
      <c r="C115" s="102">
        <v>11.184645929847784</v>
      </c>
      <c r="D115" s="103">
        <v>0.93143008911704428</v>
      </c>
      <c r="E115" s="103" t="s">
        <v>211</v>
      </c>
      <c r="F115" s="103">
        <v>0.7153048747457148</v>
      </c>
      <c r="G115" s="103">
        <v>6.2429514939854734E-2</v>
      </c>
    </row>
    <row r="116" spans="1:7">
      <c r="A116" s="64" t="s">
        <v>343</v>
      </c>
      <c r="B116" s="100">
        <v>32.784991180538967</v>
      </c>
      <c r="C116" s="100" t="s">
        <v>211</v>
      </c>
      <c r="D116" s="101">
        <v>0.8533708776929636</v>
      </c>
      <c r="E116" s="101" t="s">
        <v>211</v>
      </c>
      <c r="F116" s="101">
        <v>0.64186769034603108</v>
      </c>
      <c r="G116" s="101">
        <v>0.10443449149422071</v>
      </c>
    </row>
    <row r="117" spans="1:7">
      <c r="A117" s="65" t="s">
        <v>545</v>
      </c>
      <c r="B117" s="102">
        <v>29.613743196710928</v>
      </c>
      <c r="C117" s="102" t="s">
        <v>211</v>
      </c>
      <c r="D117" s="103">
        <v>0.92485386365618527</v>
      </c>
      <c r="E117" s="103" t="s">
        <v>211</v>
      </c>
      <c r="F117" s="103">
        <v>0.71984408891435137</v>
      </c>
      <c r="G117" s="103">
        <v>2.9117291099606573E-2</v>
      </c>
    </row>
    <row r="118" spans="1:7">
      <c r="A118" s="64" t="s">
        <v>335</v>
      </c>
      <c r="B118" s="100">
        <v>33.090952385850301</v>
      </c>
      <c r="C118" s="100">
        <v>3.507684311810102</v>
      </c>
      <c r="D118" s="101">
        <v>0.84080950072529315</v>
      </c>
      <c r="E118" s="101" t="s">
        <v>211</v>
      </c>
      <c r="F118" s="101">
        <v>0.76430216057418709</v>
      </c>
      <c r="G118" s="101">
        <v>0.22253496674621093</v>
      </c>
    </row>
    <row r="119" spans="1:7">
      <c r="A119" s="65" t="s">
        <v>546</v>
      </c>
      <c r="B119" s="102">
        <v>34.594011083477191</v>
      </c>
      <c r="C119" s="102" t="s">
        <v>211</v>
      </c>
      <c r="D119" s="103">
        <v>0.92088375675962197</v>
      </c>
      <c r="E119" s="103" t="s">
        <v>211</v>
      </c>
      <c r="F119" s="103">
        <v>0.73930757878964293</v>
      </c>
      <c r="G119" s="103">
        <v>7.2826635977996518E-2</v>
      </c>
    </row>
    <row r="120" spans="1:7">
      <c r="A120" s="64" t="s">
        <v>353</v>
      </c>
      <c r="B120" s="100">
        <v>35.530020310334024</v>
      </c>
      <c r="C120" s="100">
        <v>3.1528289767467723</v>
      </c>
      <c r="D120" s="101">
        <v>0.92633141840846589</v>
      </c>
      <c r="E120" s="101">
        <v>0.87338948061167632</v>
      </c>
      <c r="F120" s="101">
        <v>0.75453488036307836</v>
      </c>
      <c r="G120" s="101">
        <v>0.89405486765169773</v>
      </c>
    </row>
    <row r="121" spans="1:7">
      <c r="A121" s="65" t="s">
        <v>325</v>
      </c>
      <c r="B121" s="102">
        <v>38.461538461538467</v>
      </c>
      <c r="C121" s="102" t="s">
        <v>211</v>
      </c>
      <c r="D121" s="103">
        <v>0.8555758683729433</v>
      </c>
      <c r="E121" s="103" t="s">
        <v>211</v>
      </c>
      <c r="F121" s="103">
        <v>0.7096604704047077</v>
      </c>
      <c r="G121" s="103">
        <v>2.6003806787993435E-2</v>
      </c>
    </row>
    <row r="122" spans="1:7">
      <c r="A122" s="64" t="s">
        <v>369</v>
      </c>
      <c r="B122" s="100">
        <v>30.245584136721821</v>
      </c>
      <c r="C122" s="100" t="s">
        <v>211</v>
      </c>
      <c r="D122" s="101">
        <v>0.86570879684065927</v>
      </c>
      <c r="E122" s="101" t="s">
        <v>211</v>
      </c>
      <c r="F122" s="101">
        <v>0.49797487277230273</v>
      </c>
      <c r="G122" s="101">
        <v>8.0251465754610035E-2</v>
      </c>
    </row>
    <row r="123" spans="1:7">
      <c r="A123" s="65" t="s">
        <v>321</v>
      </c>
      <c r="B123" s="102">
        <v>32.752982999700883</v>
      </c>
      <c r="C123" s="102" t="s">
        <v>211</v>
      </c>
      <c r="D123" s="103">
        <v>0.90187326426830938</v>
      </c>
      <c r="E123" s="103" t="s">
        <v>211</v>
      </c>
      <c r="F123" s="103">
        <v>0.67097011618193725</v>
      </c>
      <c r="G123" s="103">
        <v>5.103587890122753E-2</v>
      </c>
    </row>
    <row r="124" spans="1:7">
      <c r="A124" s="64" t="s">
        <v>547</v>
      </c>
      <c r="B124" s="100">
        <v>31.185265396772131</v>
      </c>
      <c r="C124" s="100" t="s">
        <v>211</v>
      </c>
      <c r="D124" s="101">
        <v>0.87726983817105042</v>
      </c>
      <c r="E124" s="101" t="s">
        <v>211</v>
      </c>
      <c r="F124" s="101">
        <v>0.73851299347781074</v>
      </c>
      <c r="G124" s="101">
        <v>2.2076227238767353E-2</v>
      </c>
    </row>
    <row r="125" spans="1:7">
      <c r="A125" s="65" t="s">
        <v>359</v>
      </c>
      <c r="B125" s="102">
        <v>39.137278404324356</v>
      </c>
      <c r="C125" s="102">
        <v>5.7294045458259255</v>
      </c>
      <c r="D125" s="103">
        <v>0.89010691309703405</v>
      </c>
      <c r="E125" s="103">
        <v>0.94034754064584147</v>
      </c>
      <c r="F125" s="103">
        <v>0.49572781534048421</v>
      </c>
      <c r="G125" s="103">
        <v>0.40033419943669346</v>
      </c>
    </row>
    <row r="126" spans="1:7">
      <c r="A126" s="64" t="s">
        <v>548</v>
      </c>
      <c r="B126" s="100">
        <v>33.095562274003612</v>
      </c>
      <c r="C126" s="100" t="s">
        <v>211</v>
      </c>
      <c r="D126" s="101">
        <v>0.8914295152347943</v>
      </c>
      <c r="E126" s="101" t="s">
        <v>211</v>
      </c>
      <c r="F126" s="101">
        <v>0.79741996367870138</v>
      </c>
      <c r="G126" s="101">
        <v>7.2082075932744877E-2</v>
      </c>
    </row>
    <row r="127" spans="1:7">
      <c r="A127" s="65" t="s">
        <v>549</v>
      </c>
      <c r="B127" s="102">
        <v>30.730695945388643</v>
      </c>
      <c r="C127" s="102" t="s">
        <v>211</v>
      </c>
      <c r="D127" s="103">
        <v>0.90444447377741555</v>
      </c>
      <c r="E127" s="103" t="s">
        <v>211</v>
      </c>
      <c r="F127" s="103">
        <v>0.74754283250479514</v>
      </c>
      <c r="G127" s="103">
        <v>2.4955832862334361E-2</v>
      </c>
    </row>
    <row r="128" spans="1:7">
      <c r="A128" s="49" t="s">
        <v>375</v>
      </c>
      <c r="B128" s="85">
        <v>33.009047216131037</v>
      </c>
      <c r="C128" s="85">
        <v>4.0791451421814253</v>
      </c>
      <c r="D128" s="75">
        <v>0.90642380582464577</v>
      </c>
      <c r="E128" s="75">
        <v>0.94375587667116612</v>
      </c>
      <c r="F128" s="75">
        <v>0.55035063400988626</v>
      </c>
      <c r="G128" s="75">
        <v>0.51651096059347557</v>
      </c>
    </row>
    <row r="129" spans="1:7">
      <c r="A129" s="50" t="s">
        <v>354</v>
      </c>
      <c r="B129" s="104">
        <v>27.78238074541683</v>
      </c>
      <c r="C129" s="104">
        <v>3.7658312059757511</v>
      </c>
      <c r="D129" s="79">
        <v>0.93380233727738637</v>
      </c>
      <c r="E129" s="79">
        <v>0.9655647614317121</v>
      </c>
      <c r="F129" s="79">
        <v>0.7264028302178297</v>
      </c>
      <c r="G129" s="79">
        <v>0.76217168501333699</v>
      </c>
    </row>
    <row r="130" spans="1:7">
      <c r="A130" s="49" t="s">
        <v>351</v>
      </c>
      <c r="B130" s="85">
        <v>29.008738975449322</v>
      </c>
      <c r="C130" s="85">
        <v>4.9209583512165853</v>
      </c>
      <c r="D130" s="75">
        <v>0.92832101434737679</v>
      </c>
      <c r="E130" s="75">
        <v>0.96755546029853157</v>
      </c>
      <c r="F130" s="75">
        <v>0.670107090823298</v>
      </c>
      <c r="G130" s="75">
        <v>0.38547329652069129</v>
      </c>
    </row>
    <row r="131" spans="1:7">
      <c r="A131" s="50" t="s">
        <v>316</v>
      </c>
      <c r="B131" s="104">
        <v>30.025015317172603</v>
      </c>
      <c r="C131" s="104">
        <v>5.4611812831737181</v>
      </c>
      <c r="D131" s="79">
        <v>0.90238763221539986</v>
      </c>
      <c r="E131" s="79">
        <v>0.95862102460896603</v>
      </c>
      <c r="F131" s="79">
        <v>0.73913833726830502</v>
      </c>
      <c r="G131" s="79">
        <v>0.50669688267386981</v>
      </c>
    </row>
    <row r="132" spans="1:7">
      <c r="A132" s="49" t="s">
        <v>366</v>
      </c>
      <c r="B132" s="85">
        <v>31.952211925834973</v>
      </c>
      <c r="C132" s="85">
        <v>5.3937066030492744</v>
      </c>
      <c r="D132" s="75">
        <v>0.88265104918907245</v>
      </c>
      <c r="E132" s="75">
        <v>0.94185666061334972</v>
      </c>
      <c r="F132" s="75">
        <v>0.47098616919089903</v>
      </c>
      <c r="G132" s="75">
        <v>0.39889801720351514</v>
      </c>
    </row>
    <row r="133" spans="1:7">
      <c r="A133" s="50" t="s">
        <v>550</v>
      </c>
      <c r="B133" s="104">
        <v>33.137254428847193</v>
      </c>
      <c r="C133" s="104">
        <v>3.7660318923723382</v>
      </c>
      <c r="D133" s="79">
        <v>0.8790527151578662</v>
      </c>
      <c r="E133" s="79" t="s">
        <v>211</v>
      </c>
      <c r="F133" s="79">
        <v>0.67777483910235381</v>
      </c>
      <c r="G133" s="79">
        <v>0.4455213830038649</v>
      </c>
    </row>
    <row r="134" spans="1:7">
      <c r="A134" s="193"/>
      <c r="B134" s="194"/>
      <c r="C134" s="194"/>
      <c r="D134" s="195"/>
      <c r="E134" s="195"/>
      <c r="F134" s="195"/>
    </row>
    <row r="135" spans="1:7">
      <c r="A135" s="193"/>
      <c r="B135" s="194"/>
      <c r="C135" s="194"/>
      <c r="D135" s="195"/>
      <c r="E135" s="195"/>
      <c r="F135" s="195"/>
    </row>
    <row r="136" spans="1:7">
      <c r="A136" s="12" t="s">
        <v>216</v>
      </c>
    </row>
    <row r="137" spans="1:7">
      <c r="A137" s="12" t="s">
        <v>561</v>
      </c>
    </row>
    <row r="138" spans="1:7">
      <c r="A138" s="12" t="s">
        <v>562</v>
      </c>
    </row>
    <row r="139" spans="1:7">
      <c r="A139" s="12" t="s">
        <v>563</v>
      </c>
    </row>
    <row r="140" spans="1:7">
      <c r="A140" s="39" t="s">
        <v>564</v>
      </c>
    </row>
    <row r="141" spans="1:7">
      <c r="A141" s="39" t="s">
        <v>565</v>
      </c>
    </row>
  </sheetData>
  <sheetProtection selectLockedCells="1" sort="0" autoFilter="0"/>
  <protectedRanges>
    <protectedRange sqref="A6:F132 A4:G4 B5:F5 G5:G132" name="Range1"/>
    <protectedRange sqref="A5" name="Range1_1"/>
  </protectedRanges>
  <autoFilter ref="A4:G4"/>
  <pageMargins left="0.39370078740157483" right="0.39370078740157483" top="0.39370078740157483" bottom="0.39370078740157483" header="0.19685039370078741" footer="0.19685039370078741"/>
  <pageSetup paperSize="8" orientation="portrait" r:id="rId1"/>
  <headerFooter>
    <oddHeader>&amp;L&amp;"Arial,Regular"&amp;10&amp;K2196F3N&amp;K2196F3SW Energy Rebates 2017-18&amp;R&amp;"Arial,Regular"&amp;10&amp;K2196F3Department of Planning and Environment</oddHeader>
  </headerFooter>
</worksheet>
</file>

<file path=xl/worksheets/sheet2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23">
    <tabColor rgb="FF002060"/>
    <pageSetUpPr fitToPage="1"/>
  </sheetPr>
  <dimension ref="A1:U105"/>
  <sheetViews>
    <sheetView showGridLines="0" zoomScale="80" zoomScaleNormal="80" workbookViewId="0">
      <selection activeCell="G4" sqref="G4:G5"/>
    </sheetView>
  </sheetViews>
  <sheetFormatPr defaultColWidth="8.85546875" defaultRowHeight="14.25"/>
  <cols>
    <col min="1" max="1" width="18.85546875" style="32" customWidth="1"/>
    <col min="2" max="4" width="12.85546875" style="107" customWidth="1"/>
    <col min="5" max="5" width="13.140625" style="107" customWidth="1"/>
    <col min="6" max="21" width="12.85546875" style="107" customWidth="1"/>
    <col min="22" max="16384" width="8.85546875" style="31"/>
  </cols>
  <sheetData>
    <row r="1" spans="1:21" s="30" customFormat="1" ht="24" customHeight="1">
      <c r="A1" s="188" t="s">
        <v>566</v>
      </c>
      <c r="B1" s="105"/>
      <c r="C1" s="105"/>
      <c r="D1" s="105"/>
      <c r="E1" s="105"/>
      <c r="F1" s="105"/>
      <c r="G1" s="105"/>
      <c r="H1" s="105"/>
      <c r="I1" s="105"/>
      <c r="J1" s="105"/>
      <c r="K1" s="105"/>
      <c r="L1" s="105"/>
      <c r="M1" s="105"/>
      <c r="N1" s="105"/>
      <c r="O1" s="105"/>
      <c r="P1" s="105"/>
      <c r="Q1" s="105"/>
      <c r="R1" s="105"/>
      <c r="S1" s="105"/>
      <c r="T1" s="105"/>
      <c r="U1" s="105"/>
    </row>
    <row r="2" spans="1:21" s="30" customFormat="1" ht="14.1" customHeight="1">
      <c r="B2" s="106"/>
      <c r="C2" s="106"/>
      <c r="D2" s="106"/>
      <c r="E2" s="106"/>
      <c r="F2" s="106"/>
      <c r="G2" s="106"/>
      <c r="H2" s="106"/>
      <c r="I2" s="106"/>
      <c r="J2" s="106"/>
      <c r="K2" s="106"/>
      <c r="L2" s="106"/>
      <c r="M2" s="106"/>
      <c r="N2" s="106"/>
      <c r="O2" s="106"/>
      <c r="P2" s="106"/>
      <c r="Q2" s="106"/>
      <c r="R2" s="106"/>
      <c r="S2" s="106"/>
      <c r="T2" s="106"/>
      <c r="U2" s="106"/>
    </row>
    <row r="3" spans="1:21" s="30" customFormat="1" ht="14.1" customHeight="1">
      <c r="B3" s="106"/>
      <c r="C3" s="106"/>
      <c r="D3" s="106"/>
      <c r="E3" s="106"/>
      <c r="F3" s="106"/>
      <c r="G3" s="106"/>
      <c r="H3" s="106"/>
      <c r="I3" s="106"/>
      <c r="J3" s="106"/>
      <c r="K3" s="106"/>
      <c r="L3" s="106"/>
      <c r="M3" s="106"/>
      <c r="N3" s="106"/>
      <c r="O3" s="106"/>
      <c r="P3" s="106"/>
      <c r="Q3" s="106"/>
      <c r="R3" s="106"/>
      <c r="S3" s="106"/>
      <c r="T3" s="106"/>
      <c r="U3" s="106"/>
    </row>
    <row r="4" spans="1:21" ht="22.7" customHeight="1">
      <c r="A4" s="233" t="s">
        <v>567</v>
      </c>
      <c r="B4" s="230" t="s">
        <v>208</v>
      </c>
      <c r="C4" s="231"/>
      <c r="D4" s="230" t="s">
        <v>568</v>
      </c>
      <c r="E4" s="231"/>
      <c r="F4" s="231"/>
      <c r="G4" s="230" t="s">
        <v>569</v>
      </c>
      <c r="H4" s="230" t="s">
        <v>570</v>
      </c>
      <c r="I4" s="230" t="s">
        <v>571</v>
      </c>
      <c r="J4" s="230" t="s">
        <v>572</v>
      </c>
      <c r="K4" s="231"/>
      <c r="L4" s="230" t="s">
        <v>210</v>
      </c>
      <c r="M4" s="231"/>
      <c r="N4" s="230" t="s">
        <v>212</v>
      </c>
      <c r="O4" s="231"/>
      <c r="P4" s="230" t="s">
        <v>213</v>
      </c>
      <c r="Q4" s="231"/>
      <c r="R4" s="230" t="s">
        <v>573</v>
      </c>
      <c r="S4" s="231"/>
      <c r="T4" s="230" t="s">
        <v>197</v>
      </c>
      <c r="U4" s="231"/>
    </row>
    <row r="5" spans="1:21" ht="60">
      <c r="A5" s="234"/>
      <c r="B5" s="108" t="s">
        <v>481</v>
      </c>
      <c r="C5" s="108" t="s">
        <v>307</v>
      </c>
      <c r="D5" s="108" t="s">
        <v>479</v>
      </c>
      <c r="E5" s="108" t="s">
        <v>574</v>
      </c>
      <c r="F5" s="108" t="s">
        <v>480</v>
      </c>
      <c r="G5" s="232"/>
      <c r="H5" s="232"/>
      <c r="I5" s="232"/>
      <c r="J5" s="108" t="s">
        <v>481</v>
      </c>
      <c r="K5" s="108" t="s">
        <v>307</v>
      </c>
      <c r="L5" s="108" t="s">
        <v>481</v>
      </c>
      <c r="M5" s="108" t="s">
        <v>307</v>
      </c>
      <c r="N5" s="108" t="s">
        <v>481</v>
      </c>
      <c r="O5" s="108" t="s">
        <v>307</v>
      </c>
      <c r="P5" s="108" t="s">
        <v>481</v>
      </c>
      <c r="Q5" s="108" t="s">
        <v>307</v>
      </c>
      <c r="R5" s="108" t="s">
        <v>481</v>
      </c>
      <c r="S5" s="108" t="s">
        <v>575</v>
      </c>
      <c r="T5" s="108" t="s">
        <v>481</v>
      </c>
      <c r="U5" s="108" t="s">
        <v>307</v>
      </c>
    </row>
    <row r="6" spans="1:21" ht="15" customHeight="1">
      <c r="A6" s="50" t="s">
        <v>358</v>
      </c>
      <c r="B6" s="109">
        <v>14984</v>
      </c>
      <c r="C6" s="110">
        <v>3476096.93</v>
      </c>
      <c r="D6" s="109">
        <v>15422</v>
      </c>
      <c r="E6" s="110">
        <v>4790379.2699999996</v>
      </c>
      <c r="F6" s="111">
        <v>310.61984632343405</v>
      </c>
      <c r="G6" s="109">
        <v>18263.744999999999</v>
      </c>
      <c r="H6" s="103">
        <v>0.82042319360021732</v>
      </c>
      <c r="I6" s="103">
        <v>0.86659766233985747</v>
      </c>
      <c r="J6" s="109">
        <v>9537</v>
      </c>
      <c r="K6" s="110">
        <v>853520.54</v>
      </c>
      <c r="L6" s="109">
        <v>573</v>
      </c>
      <c r="M6" s="110">
        <v>63826.48</v>
      </c>
      <c r="N6" s="109">
        <v>484</v>
      </c>
      <c r="O6" s="110">
        <v>115324.96</v>
      </c>
      <c r="P6" s="109">
        <v>105</v>
      </c>
      <c r="Q6" s="110">
        <v>25911.07</v>
      </c>
      <c r="R6" s="109">
        <v>646</v>
      </c>
      <c r="S6" s="110">
        <v>186699.3</v>
      </c>
      <c r="T6" s="109">
        <v>345.214</v>
      </c>
      <c r="U6" s="110">
        <v>69000</v>
      </c>
    </row>
    <row r="7" spans="1:21" ht="15" customHeight="1">
      <c r="A7" s="64" t="s">
        <v>576</v>
      </c>
      <c r="B7" s="112">
        <v>9313</v>
      </c>
      <c r="C7" s="113">
        <v>2218522.7599999998</v>
      </c>
      <c r="D7" s="112">
        <v>9961</v>
      </c>
      <c r="E7" s="113">
        <v>3099459.71</v>
      </c>
      <c r="F7" s="114">
        <v>311.15949302278887</v>
      </c>
      <c r="G7" s="112">
        <v>17057.242999999999</v>
      </c>
      <c r="H7" s="101">
        <v>0.54598506921663725</v>
      </c>
      <c r="I7" s="101">
        <v>0.50736674324848996</v>
      </c>
      <c r="J7" s="112">
        <v>5214</v>
      </c>
      <c r="K7" s="113">
        <v>438534.12</v>
      </c>
      <c r="L7" s="112">
        <v>843</v>
      </c>
      <c r="M7" s="113">
        <v>81549.820000000007</v>
      </c>
      <c r="N7" s="112">
        <v>288</v>
      </c>
      <c r="O7" s="113">
        <v>51133.42</v>
      </c>
      <c r="P7" s="112">
        <v>44</v>
      </c>
      <c r="Q7" s="113">
        <v>11728.98</v>
      </c>
      <c r="R7" s="112">
        <v>941</v>
      </c>
      <c r="S7" s="113">
        <v>278790.59999999998</v>
      </c>
      <c r="T7" s="112">
        <v>95.874000000000009</v>
      </c>
      <c r="U7" s="113">
        <v>19200</v>
      </c>
    </row>
    <row r="8" spans="1:21" ht="15" customHeight="1">
      <c r="A8" s="65" t="s">
        <v>483</v>
      </c>
      <c r="B8" s="109">
        <v>11863</v>
      </c>
      <c r="C8" s="115">
        <v>2766911.69</v>
      </c>
      <c r="D8" s="109">
        <v>12286</v>
      </c>
      <c r="E8" s="115">
        <v>3183685.77</v>
      </c>
      <c r="F8" s="111">
        <v>259.13118753052254</v>
      </c>
      <c r="G8" s="109">
        <v>18766.662000000004</v>
      </c>
      <c r="H8" s="103">
        <v>0.63213159591194201</v>
      </c>
      <c r="I8" s="103">
        <v>2.8387911525226774E-2</v>
      </c>
      <c r="J8" s="109">
        <v>321</v>
      </c>
      <c r="K8" s="115">
        <v>39740.639999999999</v>
      </c>
      <c r="L8" s="109">
        <v>470</v>
      </c>
      <c r="M8" s="115">
        <v>46806.9</v>
      </c>
      <c r="N8" s="109">
        <v>532</v>
      </c>
      <c r="O8" s="115">
        <v>95285.39</v>
      </c>
      <c r="P8" s="109">
        <v>79</v>
      </c>
      <c r="Q8" s="115">
        <v>20130.34</v>
      </c>
      <c r="R8" s="109">
        <v>366</v>
      </c>
      <c r="S8" s="115">
        <v>119010.8</v>
      </c>
      <c r="T8" s="109">
        <v>479.45599999999996</v>
      </c>
      <c r="U8" s="115">
        <v>95800</v>
      </c>
    </row>
    <row r="9" spans="1:21" ht="15" customHeight="1">
      <c r="A9" s="64" t="s">
        <v>577</v>
      </c>
      <c r="B9" s="112">
        <v>5770</v>
      </c>
      <c r="C9" s="113">
        <v>1429759.22</v>
      </c>
      <c r="D9" s="112">
        <v>6018</v>
      </c>
      <c r="E9" s="113">
        <v>1930755.01</v>
      </c>
      <c r="F9" s="114">
        <v>320.83001163177136</v>
      </c>
      <c r="G9" s="112">
        <v>9979.875</v>
      </c>
      <c r="H9" s="101">
        <v>0.57816355415273235</v>
      </c>
      <c r="I9" s="101">
        <v>0.51472641417964005</v>
      </c>
      <c r="J9" s="112">
        <v>3095</v>
      </c>
      <c r="K9" s="113">
        <v>274222.68</v>
      </c>
      <c r="L9" s="112">
        <v>172</v>
      </c>
      <c r="M9" s="113">
        <v>17562.38</v>
      </c>
      <c r="N9" s="112">
        <v>254</v>
      </c>
      <c r="O9" s="113">
        <v>53345.34</v>
      </c>
      <c r="P9" s="112">
        <v>42</v>
      </c>
      <c r="Q9" s="113">
        <v>10008.299999999999</v>
      </c>
      <c r="R9" s="112">
        <v>386</v>
      </c>
      <c r="S9" s="113">
        <v>107657.1</v>
      </c>
      <c r="T9" s="112">
        <v>190.75500000000002</v>
      </c>
      <c r="U9" s="113">
        <v>38200</v>
      </c>
    </row>
    <row r="10" spans="1:21" ht="15" customHeight="1">
      <c r="A10" s="65" t="s">
        <v>578</v>
      </c>
      <c r="B10" s="109">
        <v>12239</v>
      </c>
      <c r="C10" s="115">
        <v>2930265.72</v>
      </c>
      <c r="D10" s="109">
        <v>12761</v>
      </c>
      <c r="E10" s="115">
        <v>3818335.66</v>
      </c>
      <c r="F10" s="111">
        <v>299.21915680589296</v>
      </c>
      <c r="G10" s="109">
        <v>19154.542999999998</v>
      </c>
      <c r="H10" s="103">
        <v>0.63896068937797168</v>
      </c>
      <c r="I10" s="103">
        <v>0.39855072777754719</v>
      </c>
      <c r="J10" s="109">
        <v>4599</v>
      </c>
      <c r="K10" s="115">
        <v>400879.81</v>
      </c>
      <c r="L10" s="109">
        <v>732</v>
      </c>
      <c r="M10" s="115">
        <v>60275.61</v>
      </c>
      <c r="N10" s="109">
        <v>538</v>
      </c>
      <c r="O10" s="115">
        <v>110935.61</v>
      </c>
      <c r="P10" s="109">
        <v>57</v>
      </c>
      <c r="Q10" s="115">
        <v>14592.36</v>
      </c>
      <c r="R10" s="109">
        <v>889</v>
      </c>
      <c r="S10" s="115">
        <v>281786.55</v>
      </c>
      <c r="T10" s="109">
        <v>97.757000000000005</v>
      </c>
      <c r="U10" s="115">
        <v>19600</v>
      </c>
    </row>
    <row r="11" spans="1:21" ht="15" customHeight="1">
      <c r="A11" s="64" t="s">
        <v>579</v>
      </c>
      <c r="B11" s="112">
        <v>13727</v>
      </c>
      <c r="C11" s="113">
        <v>3181938.82</v>
      </c>
      <c r="D11" s="112">
        <v>14206</v>
      </c>
      <c r="E11" s="113">
        <v>3734540.24</v>
      </c>
      <c r="F11" s="114">
        <v>262.8847135013375</v>
      </c>
      <c r="G11" s="112">
        <v>18794.793000000005</v>
      </c>
      <c r="H11" s="101">
        <v>0.73036186139427006</v>
      </c>
      <c r="I11" s="101">
        <v>5.8564843339044069E-2</v>
      </c>
      <c r="J11" s="112">
        <v>663</v>
      </c>
      <c r="K11" s="113">
        <v>80468.02</v>
      </c>
      <c r="L11" s="112">
        <v>345</v>
      </c>
      <c r="M11" s="113">
        <v>32366.68</v>
      </c>
      <c r="N11" s="112">
        <v>563</v>
      </c>
      <c r="O11" s="113">
        <v>136944.6</v>
      </c>
      <c r="P11" s="112">
        <v>59</v>
      </c>
      <c r="Q11" s="113">
        <v>14710.97</v>
      </c>
      <c r="R11" s="112">
        <v>848</v>
      </c>
      <c r="S11" s="113">
        <v>259711.15</v>
      </c>
      <c r="T11" s="112">
        <v>142.32900000000001</v>
      </c>
      <c r="U11" s="113">
        <v>28400</v>
      </c>
    </row>
    <row r="12" spans="1:21" ht="15" customHeight="1">
      <c r="A12" s="65" t="s">
        <v>580</v>
      </c>
      <c r="B12" s="109">
        <v>12374</v>
      </c>
      <c r="C12" s="115">
        <v>2956577.68</v>
      </c>
      <c r="D12" s="109">
        <v>13063</v>
      </c>
      <c r="E12" s="115">
        <v>4148392.69</v>
      </c>
      <c r="F12" s="111">
        <v>317.5681459082906</v>
      </c>
      <c r="G12" s="109">
        <v>16664.359000000004</v>
      </c>
      <c r="H12" s="103">
        <v>0.74254281247781551</v>
      </c>
      <c r="I12" s="103">
        <v>0.64937005426856964</v>
      </c>
      <c r="J12" s="109">
        <v>6519</v>
      </c>
      <c r="K12" s="115">
        <v>568957.77</v>
      </c>
      <c r="L12" s="109">
        <v>468</v>
      </c>
      <c r="M12" s="115">
        <v>46956.08</v>
      </c>
      <c r="N12" s="109">
        <v>923</v>
      </c>
      <c r="O12" s="115">
        <v>226247.61</v>
      </c>
      <c r="P12" s="109">
        <v>83</v>
      </c>
      <c r="Q12" s="115">
        <v>20484</v>
      </c>
      <c r="R12" s="109">
        <v>892</v>
      </c>
      <c r="S12" s="115">
        <v>269969.55</v>
      </c>
      <c r="T12" s="109">
        <v>295.95099999999996</v>
      </c>
      <c r="U12" s="115">
        <v>59200</v>
      </c>
    </row>
    <row r="13" spans="1:21" ht="15" customHeight="1">
      <c r="A13" s="64" t="s">
        <v>581</v>
      </c>
      <c r="B13" s="112">
        <v>5598</v>
      </c>
      <c r="C13" s="113">
        <v>1334905.1200000001</v>
      </c>
      <c r="D13" s="112">
        <v>6184</v>
      </c>
      <c r="E13" s="113">
        <v>1840057.71</v>
      </c>
      <c r="F13" s="114">
        <v>297.55137613195342</v>
      </c>
      <c r="G13" s="112">
        <v>8722.2090000000007</v>
      </c>
      <c r="H13" s="101">
        <v>0.64180989013219003</v>
      </c>
      <c r="I13" s="101">
        <v>0.41998408741758503</v>
      </c>
      <c r="J13" s="112">
        <v>2207</v>
      </c>
      <c r="K13" s="113">
        <v>191532.28</v>
      </c>
      <c r="L13" s="112">
        <v>514</v>
      </c>
      <c r="M13" s="113">
        <v>60732.19</v>
      </c>
      <c r="N13" s="112">
        <v>486</v>
      </c>
      <c r="O13" s="113">
        <v>76510.3</v>
      </c>
      <c r="P13" s="112">
        <v>38</v>
      </c>
      <c r="Q13" s="113">
        <v>9595.07</v>
      </c>
      <c r="R13" s="112">
        <v>189</v>
      </c>
      <c r="S13" s="113">
        <v>60982.75</v>
      </c>
      <c r="T13" s="112">
        <v>528.59499999999991</v>
      </c>
      <c r="U13" s="113">
        <v>105800</v>
      </c>
    </row>
    <row r="14" spans="1:21" ht="15" customHeight="1">
      <c r="A14" s="65" t="s">
        <v>582</v>
      </c>
      <c r="B14" s="109">
        <v>15648</v>
      </c>
      <c r="C14" s="115">
        <v>3753774.11</v>
      </c>
      <c r="D14" s="109">
        <v>16139</v>
      </c>
      <c r="E14" s="115">
        <v>4334579.88</v>
      </c>
      <c r="F14" s="111">
        <v>268.57797137369107</v>
      </c>
      <c r="G14" s="109">
        <v>19978.774000000001</v>
      </c>
      <c r="H14" s="103">
        <v>0.78323124331853389</v>
      </c>
      <c r="I14" s="103">
        <v>8.5985837177218721E-2</v>
      </c>
      <c r="J14" s="109">
        <v>1035</v>
      </c>
      <c r="K14" s="115">
        <v>128912.67</v>
      </c>
      <c r="L14" s="109">
        <v>485</v>
      </c>
      <c r="M14" s="115">
        <v>51690.12</v>
      </c>
      <c r="N14" s="109">
        <v>708</v>
      </c>
      <c r="O14" s="115">
        <v>149493.20000000001</v>
      </c>
      <c r="P14" s="109">
        <v>96</v>
      </c>
      <c r="Q14" s="115">
        <v>23252.17</v>
      </c>
      <c r="R14" s="109">
        <v>453</v>
      </c>
      <c r="S14" s="115">
        <v>134457.60000000001</v>
      </c>
      <c r="T14" s="109">
        <v>464.75799999999998</v>
      </c>
      <c r="U14" s="115">
        <v>93000</v>
      </c>
    </row>
    <row r="15" spans="1:21" ht="15" customHeight="1">
      <c r="A15" s="64" t="s">
        <v>312</v>
      </c>
      <c r="B15" s="112">
        <v>10106</v>
      </c>
      <c r="C15" s="113">
        <v>2416392.04</v>
      </c>
      <c r="D15" s="112">
        <v>10803</v>
      </c>
      <c r="E15" s="113">
        <v>3197112.96</v>
      </c>
      <c r="F15" s="114">
        <v>295.94677034157178</v>
      </c>
      <c r="G15" s="112">
        <v>14909.726999999999</v>
      </c>
      <c r="H15" s="101">
        <v>0.67781254479039088</v>
      </c>
      <c r="I15" s="101">
        <v>0.45630848992058082</v>
      </c>
      <c r="J15" s="112">
        <v>4099</v>
      </c>
      <c r="K15" s="113">
        <v>347351.49</v>
      </c>
      <c r="L15" s="112">
        <v>623</v>
      </c>
      <c r="M15" s="113">
        <v>67348.289999999994</v>
      </c>
      <c r="N15" s="112">
        <v>597</v>
      </c>
      <c r="O15" s="113">
        <v>105665.93</v>
      </c>
      <c r="P15" s="112">
        <v>64</v>
      </c>
      <c r="Q15" s="113">
        <v>16875.95</v>
      </c>
      <c r="R15" s="112">
        <v>722</v>
      </c>
      <c r="S15" s="113">
        <v>221079.25</v>
      </c>
      <c r="T15" s="112">
        <v>112.093</v>
      </c>
      <c r="U15" s="113">
        <v>22400</v>
      </c>
    </row>
    <row r="16" spans="1:21" ht="15" customHeight="1">
      <c r="A16" s="65" t="s">
        <v>356</v>
      </c>
      <c r="B16" s="109">
        <v>9705</v>
      </c>
      <c r="C16" s="115">
        <v>2368988.0299999998</v>
      </c>
      <c r="D16" s="109">
        <v>10343</v>
      </c>
      <c r="E16" s="115">
        <v>3338997.88</v>
      </c>
      <c r="F16" s="111">
        <v>322.82682780624577</v>
      </c>
      <c r="G16" s="109">
        <v>13228.836000000001</v>
      </c>
      <c r="H16" s="103">
        <v>0.73362463636256425</v>
      </c>
      <c r="I16" s="103">
        <v>0.66466935428821539</v>
      </c>
      <c r="J16" s="109">
        <v>5297</v>
      </c>
      <c r="K16" s="115">
        <v>489444.22</v>
      </c>
      <c r="L16" s="109">
        <v>456</v>
      </c>
      <c r="M16" s="115">
        <v>53795.42</v>
      </c>
      <c r="N16" s="109">
        <v>662</v>
      </c>
      <c r="O16" s="115">
        <v>138844.26999999999</v>
      </c>
      <c r="P16" s="109">
        <v>70</v>
      </c>
      <c r="Q16" s="115">
        <v>18287.34</v>
      </c>
      <c r="R16" s="109">
        <v>622</v>
      </c>
      <c r="S16" s="115">
        <v>201038.6</v>
      </c>
      <c r="T16" s="109">
        <v>342.72399999999999</v>
      </c>
      <c r="U16" s="115">
        <v>68600</v>
      </c>
    </row>
    <row r="17" spans="1:21" ht="15" customHeight="1">
      <c r="A17" s="64" t="s">
        <v>583</v>
      </c>
      <c r="B17" s="112">
        <v>11414</v>
      </c>
      <c r="C17" s="113">
        <v>2803189.03</v>
      </c>
      <c r="D17" s="112">
        <v>11878</v>
      </c>
      <c r="E17" s="113">
        <v>3464477.12</v>
      </c>
      <c r="F17" s="114">
        <v>291.67175618791043</v>
      </c>
      <c r="G17" s="112">
        <v>18149.698</v>
      </c>
      <c r="H17" s="101">
        <v>0.62888098744122356</v>
      </c>
      <c r="I17" s="101">
        <v>0.32823353473038208</v>
      </c>
      <c r="J17" s="112">
        <v>3589</v>
      </c>
      <c r="K17" s="113">
        <v>325350.76</v>
      </c>
      <c r="L17" s="112">
        <v>392</v>
      </c>
      <c r="M17" s="113">
        <v>38095.96</v>
      </c>
      <c r="N17" s="112">
        <v>417</v>
      </c>
      <c r="O17" s="113">
        <v>93150.94</v>
      </c>
      <c r="P17" s="112">
        <v>46</v>
      </c>
      <c r="Q17" s="113">
        <v>11887.88</v>
      </c>
      <c r="R17" s="112">
        <v>632</v>
      </c>
      <c r="S17" s="113">
        <v>181202.55</v>
      </c>
      <c r="T17" s="112">
        <v>58.203000000000003</v>
      </c>
      <c r="U17" s="113">
        <v>11600</v>
      </c>
    </row>
    <row r="18" spans="1:21" ht="15" customHeight="1">
      <c r="A18" s="65" t="s">
        <v>340</v>
      </c>
      <c r="B18" s="109">
        <v>7817</v>
      </c>
      <c r="C18" s="115">
        <v>1772939.81</v>
      </c>
      <c r="D18" s="109">
        <v>8799</v>
      </c>
      <c r="E18" s="115">
        <v>2523136.87</v>
      </c>
      <c r="F18" s="111">
        <v>286.75268439595408</v>
      </c>
      <c r="G18" s="109">
        <v>13038.491</v>
      </c>
      <c r="H18" s="103">
        <v>0.59953256860782433</v>
      </c>
      <c r="I18" s="103">
        <v>0.57186367085808443</v>
      </c>
      <c r="J18" s="109">
        <v>4492</v>
      </c>
      <c r="K18" s="115">
        <v>363598.79</v>
      </c>
      <c r="L18" s="109">
        <v>801</v>
      </c>
      <c r="M18" s="115">
        <v>92836.46</v>
      </c>
      <c r="N18" s="109">
        <v>735</v>
      </c>
      <c r="O18" s="115">
        <v>131903.81</v>
      </c>
      <c r="P18" s="109">
        <v>60</v>
      </c>
      <c r="Q18" s="115">
        <v>14395.2</v>
      </c>
      <c r="R18" s="109">
        <v>323</v>
      </c>
      <c r="S18" s="115">
        <v>105462.8</v>
      </c>
      <c r="T18" s="109">
        <v>209.739</v>
      </c>
      <c r="U18" s="115">
        <v>42000</v>
      </c>
    </row>
    <row r="19" spans="1:21" ht="15" customHeight="1">
      <c r="A19" s="64" t="s">
        <v>490</v>
      </c>
      <c r="B19" s="112">
        <v>11206</v>
      </c>
      <c r="C19" s="113">
        <v>2637341.77</v>
      </c>
      <c r="D19" s="112">
        <v>11904</v>
      </c>
      <c r="E19" s="113">
        <v>3590694.85</v>
      </c>
      <c r="F19" s="114">
        <v>301.63767221102154</v>
      </c>
      <c r="G19" s="112">
        <v>16284.900000000001</v>
      </c>
      <c r="H19" s="101">
        <v>0.68812212540451578</v>
      </c>
      <c r="I19" s="101">
        <v>0.40717712102843057</v>
      </c>
      <c r="J19" s="112">
        <v>3995</v>
      </c>
      <c r="K19" s="113">
        <v>341726.38</v>
      </c>
      <c r="L19" s="112">
        <v>707</v>
      </c>
      <c r="M19" s="113">
        <v>67253.2</v>
      </c>
      <c r="N19" s="112">
        <v>668</v>
      </c>
      <c r="O19" s="113">
        <v>129494.25</v>
      </c>
      <c r="P19" s="112">
        <v>70</v>
      </c>
      <c r="Q19" s="113">
        <v>18397.099999999999</v>
      </c>
      <c r="R19" s="112">
        <v>1127</v>
      </c>
      <c r="S19" s="113">
        <v>376282.15</v>
      </c>
      <c r="T19" s="112">
        <v>101.16900000000001</v>
      </c>
      <c r="U19" s="113">
        <v>20200</v>
      </c>
    </row>
    <row r="20" spans="1:21" ht="15" customHeight="1">
      <c r="A20" s="65" t="s">
        <v>584</v>
      </c>
      <c r="B20" s="109">
        <v>9978</v>
      </c>
      <c r="C20" s="115">
        <v>2495686.7999999998</v>
      </c>
      <c r="D20" s="109">
        <v>10497</v>
      </c>
      <c r="E20" s="115">
        <v>3243675.64</v>
      </c>
      <c r="F20" s="111">
        <v>309.00977803181866</v>
      </c>
      <c r="G20" s="109">
        <v>16072.217999999999</v>
      </c>
      <c r="H20" s="103">
        <v>0.62082283851550546</v>
      </c>
      <c r="I20" s="103">
        <v>0.51327979800942447</v>
      </c>
      <c r="J20" s="109">
        <v>4970</v>
      </c>
      <c r="K20" s="115">
        <v>452501.32</v>
      </c>
      <c r="L20" s="109">
        <v>574</v>
      </c>
      <c r="M20" s="115">
        <v>55485.55</v>
      </c>
      <c r="N20" s="109">
        <v>484</v>
      </c>
      <c r="O20" s="115">
        <v>99028.38</v>
      </c>
      <c r="P20" s="109">
        <v>46</v>
      </c>
      <c r="Q20" s="115">
        <v>11975.04</v>
      </c>
      <c r="R20" s="109">
        <v>348</v>
      </c>
      <c r="S20" s="115">
        <v>101598.55</v>
      </c>
      <c r="T20" s="109">
        <v>136.97900000000001</v>
      </c>
      <c r="U20" s="115">
        <v>27400</v>
      </c>
    </row>
    <row r="21" spans="1:21" ht="15" customHeight="1">
      <c r="A21" s="64" t="s">
        <v>585</v>
      </c>
      <c r="B21" s="112">
        <v>4744</v>
      </c>
      <c r="C21" s="113">
        <v>1108316.1000000001</v>
      </c>
      <c r="D21" s="112">
        <v>5380</v>
      </c>
      <c r="E21" s="113">
        <v>1611694.99</v>
      </c>
      <c r="F21" s="114">
        <v>299.57155947955391</v>
      </c>
      <c r="G21" s="112">
        <v>8049.8700000000008</v>
      </c>
      <c r="H21" s="101">
        <v>0.5893262872568128</v>
      </c>
      <c r="I21" s="101">
        <v>0.49882685985707853</v>
      </c>
      <c r="J21" s="112">
        <v>2419</v>
      </c>
      <c r="K21" s="113">
        <v>203320.93</v>
      </c>
      <c r="L21" s="112">
        <v>473</v>
      </c>
      <c r="M21" s="113">
        <v>59294.97</v>
      </c>
      <c r="N21" s="112">
        <v>489</v>
      </c>
      <c r="O21" s="113">
        <v>79993.03</v>
      </c>
      <c r="P21" s="112">
        <v>41</v>
      </c>
      <c r="Q21" s="113">
        <v>10494.65</v>
      </c>
      <c r="R21" s="112">
        <v>178</v>
      </c>
      <c r="S21" s="113">
        <v>59075.3</v>
      </c>
      <c r="T21" s="112">
        <v>455.92500000000001</v>
      </c>
      <c r="U21" s="113">
        <v>91200</v>
      </c>
    </row>
    <row r="22" spans="1:21" ht="15" customHeight="1">
      <c r="A22" s="65" t="s">
        <v>341</v>
      </c>
      <c r="B22" s="109">
        <v>12571</v>
      </c>
      <c r="C22" s="115">
        <v>3005089.8</v>
      </c>
      <c r="D22" s="109">
        <v>13114</v>
      </c>
      <c r="E22" s="115">
        <v>3803429.58</v>
      </c>
      <c r="F22" s="111">
        <v>290.02818209547047</v>
      </c>
      <c r="G22" s="109">
        <v>16778.445</v>
      </c>
      <c r="H22" s="103">
        <v>0.74923510492182088</v>
      </c>
      <c r="I22" s="103">
        <v>0.42979836381778486</v>
      </c>
      <c r="J22" s="109">
        <v>4344</v>
      </c>
      <c r="K22" s="115">
        <v>399821.97</v>
      </c>
      <c r="L22" s="109">
        <v>651</v>
      </c>
      <c r="M22" s="115">
        <v>58559.18</v>
      </c>
      <c r="N22" s="109">
        <v>724</v>
      </c>
      <c r="O22" s="115">
        <v>128396.65</v>
      </c>
      <c r="P22" s="109">
        <v>124</v>
      </c>
      <c r="Q22" s="115">
        <v>30607.13</v>
      </c>
      <c r="R22" s="109">
        <v>482</v>
      </c>
      <c r="S22" s="115">
        <v>144954.85</v>
      </c>
      <c r="T22" s="109">
        <v>180.38300000000004</v>
      </c>
      <c r="U22" s="115">
        <v>36000</v>
      </c>
    </row>
    <row r="23" spans="1:21" ht="15" customHeight="1">
      <c r="A23" s="64" t="s">
        <v>586</v>
      </c>
      <c r="B23" s="112">
        <v>10611</v>
      </c>
      <c r="C23" s="113">
        <v>2669785.7799999998</v>
      </c>
      <c r="D23" s="112">
        <v>11045</v>
      </c>
      <c r="E23" s="113">
        <v>3420555.72</v>
      </c>
      <c r="F23" s="114">
        <v>309.69268628338614</v>
      </c>
      <c r="G23" s="112">
        <v>13992.039000000001</v>
      </c>
      <c r="H23" s="101">
        <v>0.75835980731614594</v>
      </c>
      <c r="I23" s="101">
        <v>0.48286012606077117</v>
      </c>
      <c r="J23" s="112">
        <v>4071</v>
      </c>
      <c r="K23" s="113">
        <v>385127.37</v>
      </c>
      <c r="L23" s="112">
        <v>491</v>
      </c>
      <c r="M23" s="113">
        <v>55084.7</v>
      </c>
      <c r="N23" s="112">
        <v>514</v>
      </c>
      <c r="O23" s="113">
        <v>94815.56</v>
      </c>
      <c r="P23" s="112">
        <v>104</v>
      </c>
      <c r="Q23" s="113">
        <v>25784.26</v>
      </c>
      <c r="R23" s="112">
        <v>370</v>
      </c>
      <c r="S23" s="113">
        <v>104158.05</v>
      </c>
      <c r="T23" s="112">
        <v>429.18099999999993</v>
      </c>
      <c r="U23" s="113">
        <v>85800</v>
      </c>
    </row>
    <row r="24" spans="1:21" ht="15" customHeight="1">
      <c r="A24" s="65" t="s">
        <v>587</v>
      </c>
      <c r="B24" s="109">
        <v>15865</v>
      </c>
      <c r="C24" s="115">
        <v>3814422.7</v>
      </c>
      <c r="D24" s="109">
        <v>16385</v>
      </c>
      <c r="E24" s="115">
        <v>4439370.8499999996</v>
      </c>
      <c r="F24" s="111">
        <v>270.94115654562097</v>
      </c>
      <c r="G24" s="109">
        <v>21209.278000000002</v>
      </c>
      <c r="H24" s="103">
        <v>0.74802169126172036</v>
      </c>
      <c r="I24" s="103">
        <v>4.1325464171840048E-2</v>
      </c>
      <c r="J24" s="109">
        <v>528</v>
      </c>
      <c r="K24" s="115">
        <v>64712.17</v>
      </c>
      <c r="L24" s="109">
        <v>562</v>
      </c>
      <c r="M24" s="115">
        <v>57062.98</v>
      </c>
      <c r="N24" s="109">
        <v>813</v>
      </c>
      <c r="O24" s="115">
        <v>164350.54999999999</v>
      </c>
      <c r="P24" s="109">
        <v>129</v>
      </c>
      <c r="Q24" s="115">
        <v>31974.799999999999</v>
      </c>
      <c r="R24" s="109">
        <v>743</v>
      </c>
      <c r="S24" s="115">
        <v>241847.65</v>
      </c>
      <c r="T24" s="109">
        <v>324.51099999999997</v>
      </c>
      <c r="U24" s="115">
        <v>65000</v>
      </c>
    </row>
    <row r="25" spans="1:21" ht="15" customHeight="1">
      <c r="A25" s="64" t="s">
        <v>494</v>
      </c>
      <c r="B25" s="112">
        <v>13588</v>
      </c>
      <c r="C25" s="113">
        <v>3284647.43</v>
      </c>
      <c r="D25" s="112">
        <v>14081</v>
      </c>
      <c r="E25" s="113">
        <v>3811665.68</v>
      </c>
      <c r="F25" s="114">
        <v>270.69566650095874</v>
      </c>
      <c r="G25" s="112">
        <v>18769.022000000001</v>
      </c>
      <c r="H25" s="101">
        <v>0.72395887223106237</v>
      </c>
      <c r="I25" s="101">
        <v>3.6081627253089797E-2</v>
      </c>
      <c r="J25" s="112">
        <v>408</v>
      </c>
      <c r="K25" s="113">
        <v>50641.87</v>
      </c>
      <c r="L25" s="112">
        <v>691</v>
      </c>
      <c r="M25" s="113">
        <v>65868</v>
      </c>
      <c r="N25" s="112">
        <v>560</v>
      </c>
      <c r="O25" s="113">
        <v>135372.22</v>
      </c>
      <c r="P25" s="112">
        <v>144</v>
      </c>
      <c r="Q25" s="113">
        <v>37364.559999999998</v>
      </c>
      <c r="R25" s="112">
        <v>571</v>
      </c>
      <c r="S25" s="113">
        <v>173371.6</v>
      </c>
      <c r="T25" s="112">
        <v>322.13200000000001</v>
      </c>
      <c r="U25" s="113">
        <v>64400</v>
      </c>
    </row>
    <row r="26" spans="1:21" ht="15" customHeight="1">
      <c r="A26" s="65" t="s">
        <v>588</v>
      </c>
      <c r="B26" s="109">
        <v>4891</v>
      </c>
      <c r="C26" s="115">
        <v>1232315.7</v>
      </c>
      <c r="D26" s="109">
        <v>5168</v>
      </c>
      <c r="E26" s="115">
        <v>1632915.18</v>
      </c>
      <c r="F26" s="111">
        <v>315.9665595975232</v>
      </c>
      <c r="G26" s="109">
        <v>8693.7150000000001</v>
      </c>
      <c r="H26" s="103">
        <v>0.56259033106100209</v>
      </c>
      <c r="I26" s="103">
        <v>0.45323083519904445</v>
      </c>
      <c r="J26" s="109">
        <v>2374</v>
      </c>
      <c r="K26" s="115">
        <v>210672.72</v>
      </c>
      <c r="L26" s="109">
        <v>172</v>
      </c>
      <c r="M26" s="115">
        <v>20724.5</v>
      </c>
      <c r="N26" s="109">
        <v>220</v>
      </c>
      <c r="O26" s="115">
        <v>48101.66</v>
      </c>
      <c r="P26" s="109">
        <v>23</v>
      </c>
      <c r="Q26" s="115">
        <v>6221.55</v>
      </c>
      <c r="R26" s="109">
        <v>207</v>
      </c>
      <c r="S26" s="115">
        <v>56679.05</v>
      </c>
      <c r="T26" s="109">
        <v>291.34399999999999</v>
      </c>
      <c r="U26" s="115">
        <v>58200</v>
      </c>
    </row>
    <row r="27" spans="1:21" ht="15" customHeight="1">
      <c r="A27" s="64" t="s">
        <v>589</v>
      </c>
      <c r="B27" s="112">
        <v>13471</v>
      </c>
      <c r="C27" s="113">
        <v>3208293.53</v>
      </c>
      <c r="D27" s="112">
        <v>14049</v>
      </c>
      <c r="E27" s="113">
        <v>4250254.42</v>
      </c>
      <c r="F27" s="114">
        <v>302.53074382518327</v>
      </c>
      <c r="G27" s="112">
        <v>16826.161</v>
      </c>
      <c r="H27" s="101">
        <v>0.8005985441361223</v>
      </c>
      <c r="I27" s="101">
        <v>0.5545255329812</v>
      </c>
      <c r="J27" s="112">
        <v>5622</v>
      </c>
      <c r="K27" s="113">
        <v>501463.46</v>
      </c>
      <c r="L27" s="112">
        <v>517</v>
      </c>
      <c r="M27" s="113">
        <v>57095.42</v>
      </c>
      <c r="N27" s="112">
        <v>744</v>
      </c>
      <c r="O27" s="113">
        <v>161639.54999999999</v>
      </c>
      <c r="P27" s="112">
        <v>69</v>
      </c>
      <c r="Q27" s="113">
        <v>16790.71</v>
      </c>
      <c r="R27" s="112">
        <v>779</v>
      </c>
      <c r="S27" s="113">
        <v>248571.75</v>
      </c>
      <c r="T27" s="112">
        <v>282.13699999999994</v>
      </c>
      <c r="U27" s="113">
        <v>56400</v>
      </c>
    </row>
    <row r="28" spans="1:21" ht="15" customHeight="1">
      <c r="A28" s="65" t="s">
        <v>590</v>
      </c>
      <c r="B28" s="109">
        <v>6687</v>
      </c>
      <c r="C28" s="115">
        <v>1678028.26</v>
      </c>
      <c r="D28" s="109">
        <v>7187</v>
      </c>
      <c r="E28" s="115">
        <v>2181118.85</v>
      </c>
      <c r="F28" s="111">
        <v>303.48112564352306</v>
      </c>
      <c r="G28" s="109">
        <v>9923.5630000000001</v>
      </c>
      <c r="H28" s="103">
        <v>0.67385071269260843</v>
      </c>
      <c r="I28" s="103">
        <v>0.32898120358283439</v>
      </c>
      <c r="J28" s="109">
        <v>1967</v>
      </c>
      <c r="K28" s="115">
        <v>178461.03</v>
      </c>
      <c r="L28" s="109">
        <v>299</v>
      </c>
      <c r="M28" s="115">
        <v>37637.980000000003</v>
      </c>
      <c r="N28" s="109">
        <v>550</v>
      </c>
      <c r="O28" s="115">
        <v>98400.960000000006</v>
      </c>
      <c r="P28" s="109">
        <v>34</v>
      </c>
      <c r="Q28" s="115">
        <v>8886.5300000000007</v>
      </c>
      <c r="R28" s="109">
        <v>238</v>
      </c>
      <c r="S28" s="115">
        <v>72904.100000000006</v>
      </c>
      <c r="T28" s="109">
        <v>534.46600000000001</v>
      </c>
      <c r="U28" s="115">
        <v>106800</v>
      </c>
    </row>
    <row r="29" spans="1:21" ht="15" customHeight="1">
      <c r="A29" s="64" t="s">
        <v>591</v>
      </c>
      <c r="B29" s="112">
        <v>4068</v>
      </c>
      <c r="C29" s="113">
        <v>1006249.45</v>
      </c>
      <c r="D29" s="112">
        <v>4514</v>
      </c>
      <c r="E29" s="113">
        <v>1465011.95</v>
      </c>
      <c r="F29" s="114">
        <v>324.54850465219317</v>
      </c>
      <c r="G29" s="112">
        <v>6507.1329999999998</v>
      </c>
      <c r="H29" s="101">
        <v>0.62516011275626304</v>
      </c>
      <c r="I29" s="101">
        <v>0.54822071891659951</v>
      </c>
      <c r="J29" s="112">
        <v>2149</v>
      </c>
      <c r="K29" s="113">
        <v>189821.27</v>
      </c>
      <c r="L29" s="112">
        <v>255</v>
      </c>
      <c r="M29" s="113">
        <v>28418.94</v>
      </c>
      <c r="N29" s="112">
        <v>449</v>
      </c>
      <c r="O29" s="113">
        <v>75556.179999999993</v>
      </c>
      <c r="P29" s="112">
        <v>37</v>
      </c>
      <c r="Q29" s="113">
        <v>7829.56</v>
      </c>
      <c r="R29" s="112">
        <v>90</v>
      </c>
      <c r="S29" s="113">
        <v>24736.55</v>
      </c>
      <c r="T29" s="112">
        <v>662.18999999999994</v>
      </c>
      <c r="U29" s="113">
        <v>132400</v>
      </c>
    </row>
    <row r="30" spans="1:21" ht="15" customHeight="1">
      <c r="A30" s="65" t="s">
        <v>592</v>
      </c>
      <c r="B30" s="109">
        <v>5470</v>
      </c>
      <c r="C30" s="115">
        <v>1370907.03</v>
      </c>
      <c r="D30" s="109">
        <v>5838</v>
      </c>
      <c r="E30" s="115">
        <v>1896648.12</v>
      </c>
      <c r="F30" s="111">
        <v>324.87977389516959</v>
      </c>
      <c r="G30" s="109">
        <v>8962.7199999999993</v>
      </c>
      <c r="H30" s="103">
        <v>0.61030580002499246</v>
      </c>
      <c r="I30" s="103">
        <v>0.59205940372562227</v>
      </c>
      <c r="J30" s="109">
        <v>3197</v>
      </c>
      <c r="K30" s="115">
        <v>291143.17</v>
      </c>
      <c r="L30" s="109">
        <v>290</v>
      </c>
      <c r="M30" s="115">
        <v>31957.58</v>
      </c>
      <c r="N30" s="109">
        <v>361</v>
      </c>
      <c r="O30" s="115">
        <v>61676.71</v>
      </c>
      <c r="P30" s="109">
        <v>27</v>
      </c>
      <c r="Q30" s="115">
        <v>6941.88</v>
      </c>
      <c r="R30" s="109">
        <v>191</v>
      </c>
      <c r="S30" s="115">
        <v>58021.75</v>
      </c>
      <c r="T30" s="109">
        <v>380.33199999999999</v>
      </c>
      <c r="U30" s="115">
        <v>76000</v>
      </c>
    </row>
    <row r="31" spans="1:21" ht="15" customHeight="1">
      <c r="A31" s="64" t="s">
        <v>593</v>
      </c>
      <c r="B31" s="112">
        <v>11587</v>
      </c>
      <c r="C31" s="113">
        <v>2707192.83</v>
      </c>
      <c r="D31" s="112">
        <v>12117</v>
      </c>
      <c r="E31" s="113">
        <v>3413230.09</v>
      </c>
      <c r="F31" s="114">
        <v>281.68936948089458</v>
      </c>
      <c r="G31" s="112">
        <v>15821.393</v>
      </c>
      <c r="H31" s="101">
        <v>0.73236282039135236</v>
      </c>
      <c r="I31" s="101">
        <v>0.27377597488897387</v>
      </c>
      <c r="J31" s="112">
        <v>2610</v>
      </c>
      <c r="K31" s="113">
        <v>227953.42</v>
      </c>
      <c r="L31" s="112">
        <v>495</v>
      </c>
      <c r="M31" s="113">
        <v>48536.84</v>
      </c>
      <c r="N31" s="112">
        <v>616</v>
      </c>
      <c r="O31" s="113">
        <v>141232.94</v>
      </c>
      <c r="P31" s="112">
        <v>66</v>
      </c>
      <c r="Q31" s="113">
        <v>15874.52</v>
      </c>
      <c r="R31" s="112">
        <v>689</v>
      </c>
      <c r="S31" s="113">
        <v>216639.55</v>
      </c>
      <c r="T31" s="112">
        <v>279.48500000000001</v>
      </c>
      <c r="U31" s="113">
        <v>55800</v>
      </c>
    </row>
    <row r="32" spans="1:21" ht="15" customHeight="1">
      <c r="A32" s="65" t="s">
        <v>594</v>
      </c>
      <c r="B32" s="109">
        <v>9551</v>
      </c>
      <c r="C32" s="115">
        <v>2399728.65</v>
      </c>
      <c r="D32" s="109">
        <v>10151</v>
      </c>
      <c r="E32" s="115">
        <v>3074683.46</v>
      </c>
      <c r="F32" s="111">
        <v>302.89463698157817</v>
      </c>
      <c r="G32" s="109">
        <v>14208.31</v>
      </c>
      <c r="H32" s="103">
        <v>0.6722122476212864</v>
      </c>
      <c r="I32" s="103">
        <v>0.38539521525823933</v>
      </c>
      <c r="J32" s="109">
        <v>3299</v>
      </c>
      <c r="K32" s="115">
        <v>299983.17</v>
      </c>
      <c r="L32" s="109">
        <v>557</v>
      </c>
      <c r="M32" s="115">
        <v>56153.32</v>
      </c>
      <c r="N32" s="109">
        <v>727</v>
      </c>
      <c r="O32" s="115">
        <v>138891.57999999999</v>
      </c>
      <c r="P32" s="109">
        <v>66</v>
      </c>
      <c r="Q32" s="115">
        <v>17124.13</v>
      </c>
      <c r="R32" s="109">
        <v>401</v>
      </c>
      <c r="S32" s="115">
        <v>117402.6</v>
      </c>
      <c r="T32" s="109">
        <v>226.51900000000001</v>
      </c>
      <c r="U32" s="115">
        <v>45400</v>
      </c>
    </row>
    <row r="33" spans="1:21" ht="15" customHeight="1">
      <c r="A33" s="64" t="s">
        <v>595</v>
      </c>
      <c r="B33" s="112">
        <v>4817</v>
      </c>
      <c r="C33" s="113">
        <v>1164028.18</v>
      </c>
      <c r="D33" s="112">
        <v>5387</v>
      </c>
      <c r="E33" s="113">
        <v>1667690.09</v>
      </c>
      <c r="F33" s="114">
        <v>309.57677557081865</v>
      </c>
      <c r="G33" s="112">
        <v>8222.7510000000002</v>
      </c>
      <c r="H33" s="101">
        <v>0.58581367719878663</v>
      </c>
      <c r="I33" s="101">
        <v>0.46242452549511315</v>
      </c>
      <c r="J33" s="112">
        <v>2291</v>
      </c>
      <c r="K33" s="113">
        <v>201595.28</v>
      </c>
      <c r="L33" s="112">
        <v>580</v>
      </c>
      <c r="M33" s="113">
        <v>67624.820000000007</v>
      </c>
      <c r="N33" s="112">
        <v>427</v>
      </c>
      <c r="O33" s="113">
        <v>64341.88</v>
      </c>
      <c r="P33" s="112">
        <v>40</v>
      </c>
      <c r="Q33" s="113">
        <v>10727.24</v>
      </c>
      <c r="R33" s="112">
        <v>157</v>
      </c>
      <c r="S33" s="113">
        <v>44172.7</v>
      </c>
      <c r="T33" s="112">
        <v>575.86700000000019</v>
      </c>
      <c r="U33" s="113">
        <v>115200</v>
      </c>
    </row>
    <row r="34" spans="1:21" ht="15" customHeight="1">
      <c r="A34" s="65" t="s">
        <v>318</v>
      </c>
      <c r="B34" s="109">
        <v>14738</v>
      </c>
      <c r="C34" s="115">
        <v>3461990.1</v>
      </c>
      <c r="D34" s="109">
        <v>15257</v>
      </c>
      <c r="E34" s="115">
        <v>4370800.49</v>
      </c>
      <c r="F34" s="111">
        <v>286.47836992855741</v>
      </c>
      <c r="G34" s="109">
        <v>22335.764000000003</v>
      </c>
      <c r="H34" s="103">
        <v>0.65983863368183859</v>
      </c>
      <c r="I34" s="103">
        <v>0.35920279568858554</v>
      </c>
      <c r="J34" s="109">
        <v>4834</v>
      </c>
      <c r="K34" s="115">
        <v>417918.37</v>
      </c>
      <c r="L34" s="109">
        <v>424</v>
      </c>
      <c r="M34" s="115">
        <v>37957.800000000003</v>
      </c>
      <c r="N34" s="109">
        <v>412</v>
      </c>
      <c r="O34" s="115">
        <v>88461.48</v>
      </c>
      <c r="P34" s="109">
        <v>49</v>
      </c>
      <c r="Q34" s="115">
        <v>12346.74</v>
      </c>
      <c r="R34" s="109">
        <v>1172</v>
      </c>
      <c r="S34" s="115">
        <v>343126</v>
      </c>
      <c r="T34" s="109">
        <v>44.720999999999997</v>
      </c>
      <c r="U34" s="115">
        <v>9000</v>
      </c>
    </row>
    <row r="35" spans="1:21" ht="15" customHeight="1">
      <c r="A35" s="64" t="s">
        <v>596</v>
      </c>
      <c r="B35" s="112">
        <v>13395</v>
      </c>
      <c r="C35" s="113">
        <v>3343619.9</v>
      </c>
      <c r="D35" s="112">
        <v>14061</v>
      </c>
      <c r="E35" s="113">
        <v>4187202.93</v>
      </c>
      <c r="F35" s="114">
        <v>297.78841689780245</v>
      </c>
      <c r="G35" s="112">
        <v>17750.400000000001</v>
      </c>
      <c r="H35" s="101">
        <v>0.75463088155759861</v>
      </c>
      <c r="I35" s="101">
        <v>0.2493074610915309</v>
      </c>
      <c r="J35" s="112">
        <v>2666</v>
      </c>
      <c r="K35" s="113">
        <v>254845.79</v>
      </c>
      <c r="L35" s="112">
        <v>586</v>
      </c>
      <c r="M35" s="113">
        <v>60625.440000000002</v>
      </c>
      <c r="N35" s="112">
        <v>862</v>
      </c>
      <c r="O35" s="113">
        <v>173798.32</v>
      </c>
      <c r="P35" s="112">
        <v>177</v>
      </c>
      <c r="Q35" s="113">
        <v>47268.78</v>
      </c>
      <c r="R35" s="112">
        <v>740</v>
      </c>
      <c r="S35" s="113">
        <v>219044.7</v>
      </c>
      <c r="T35" s="112">
        <v>440.28300000000002</v>
      </c>
      <c r="U35" s="113">
        <v>88000</v>
      </c>
    </row>
    <row r="36" spans="1:21" ht="15" customHeight="1">
      <c r="A36" s="65" t="s">
        <v>597</v>
      </c>
      <c r="B36" s="109">
        <v>10598</v>
      </c>
      <c r="C36" s="115">
        <v>2543343.71</v>
      </c>
      <c r="D36" s="109">
        <v>11125</v>
      </c>
      <c r="E36" s="115">
        <v>3525511.29</v>
      </c>
      <c r="F36" s="111">
        <v>316.89989123595507</v>
      </c>
      <c r="G36" s="109">
        <v>14286.612000000001</v>
      </c>
      <c r="H36" s="103">
        <v>0.74181338444692135</v>
      </c>
      <c r="I36" s="103">
        <v>0.65804768266487002</v>
      </c>
      <c r="J36" s="109">
        <v>5664</v>
      </c>
      <c r="K36" s="115">
        <v>514062.06</v>
      </c>
      <c r="L36" s="109">
        <v>425</v>
      </c>
      <c r="M36" s="115">
        <v>45967.18</v>
      </c>
      <c r="N36" s="109">
        <v>720</v>
      </c>
      <c r="O36" s="115">
        <v>206886.33</v>
      </c>
      <c r="P36" s="109">
        <v>82</v>
      </c>
      <c r="Q36" s="115">
        <v>20286.169999999998</v>
      </c>
      <c r="R36" s="109">
        <v>509</v>
      </c>
      <c r="S36" s="115">
        <v>120365.85</v>
      </c>
      <c r="T36" s="109">
        <v>372.51199999999994</v>
      </c>
      <c r="U36" s="115">
        <v>74600</v>
      </c>
    </row>
    <row r="37" spans="1:21" ht="15" customHeight="1">
      <c r="A37" s="64" t="s">
        <v>598</v>
      </c>
      <c r="B37" s="112">
        <v>11268</v>
      </c>
      <c r="C37" s="113">
        <v>2615444.39</v>
      </c>
      <c r="D37" s="112">
        <v>11869</v>
      </c>
      <c r="E37" s="113">
        <v>3567127.26</v>
      </c>
      <c r="F37" s="114">
        <v>300.54151655573338</v>
      </c>
      <c r="G37" s="112">
        <v>17722.392</v>
      </c>
      <c r="H37" s="101">
        <v>0.63580582124580021</v>
      </c>
      <c r="I37" s="101">
        <v>0.5255894736004143</v>
      </c>
      <c r="J37" s="112">
        <v>5612</v>
      </c>
      <c r="K37" s="113">
        <v>465240.36</v>
      </c>
      <c r="L37" s="112">
        <v>596</v>
      </c>
      <c r="M37" s="113">
        <v>58771.28</v>
      </c>
      <c r="N37" s="112">
        <v>429</v>
      </c>
      <c r="O37" s="113">
        <v>87181.57</v>
      </c>
      <c r="P37" s="112">
        <v>54</v>
      </c>
      <c r="Q37" s="113">
        <v>13158.01</v>
      </c>
      <c r="R37" s="112">
        <v>1067</v>
      </c>
      <c r="S37" s="113">
        <v>305731.65000000002</v>
      </c>
      <c r="T37" s="112">
        <v>108.10299999999999</v>
      </c>
      <c r="U37" s="113">
        <v>21600</v>
      </c>
    </row>
    <row r="38" spans="1:21" ht="15" customHeight="1">
      <c r="A38" s="65" t="s">
        <v>349</v>
      </c>
      <c r="B38" s="109">
        <v>7159</v>
      </c>
      <c r="C38" s="115">
        <v>1681508.72</v>
      </c>
      <c r="D38" s="109">
        <v>7812</v>
      </c>
      <c r="E38" s="115">
        <v>2144167.79</v>
      </c>
      <c r="F38" s="111">
        <v>274.47104326676907</v>
      </c>
      <c r="G38" s="109">
        <v>10970.107</v>
      </c>
      <c r="H38" s="103">
        <v>0.65259162923388081</v>
      </c>
      <c r="I38" s="103">
        <v>0.18488659507127439</v>
      </c>
      <c r="J38" s="109">
        <v>1222</v>
      </c>
      <c r="K38" s="115">
        <v>106237.75</v>
      </c>
      <c r="L38" s="109">
        <v>480</v>
      </c>
      <c r="M38" s="115">
        <v>58154.62</v>
      </c>
      <c r="N38" s="109">
        <v>645</v>
      </c>
      <c r="O38" s="115">
        <v>112829.65</v>
      </c>
      <c r="P38" s="109">
        <v>59</v>
      </c>
      <c r="Q38" s="115">
        <v>14432.55</v>
      </c>
      <c r="R38" s="109">
        <v>380</v>
      </c>
      <c r="S38" s="115">
        <v>125604.5</v>
      </c>
      <c r="T38" s="109">
        <v>226.93</v>
      </c>
      <c r="U38" s="115">
        <v>45400</v>
      </c>
    </row>
    <row r="39" spans="1:21" ht="15" customHeight="1">
      <c r="A39" s="64" t="s">
        <v>599</v>
      </c>
      <c r="B39" s="112">
        <v>6387</v>
      </c>
      <c r="C39" s="113">
        <v>1631937.93</v>
      </c>
      <c r="D39" s="112">
        <v>7012</v>
      </c>
      <c r="E39" s="113">
        <v>2062626.26</v>
      </c>
      <c r="F39" s="114">
        <v>294.15662578436968</v>
      </c>
      <c r="G39" s="112">
        <v>9086.27</v>
      </c>
      <c r="H39" s="101">
        <v>0.70292870451791545</v>
      </c>
      <c r="I39" s="101">
        <v>0.23220197442928281</v>
      </c>
      <c r="J39" s="112">
        <v>1271</v>
      </c>
      <c r="K39" s="113">
        <v>120270.51</v>
      </c>
      <c r="L39" s="112">
        <v>383</v>
      </c>
      <c r="M39" s="113">
        <v>47593.02</v>
      </c>
      <c r="N39" s="112">
        <v>710</v>
      </c>
      <c r="O39" s="113">
        <v>111391.2</v>
      </c>
      <c r="P39" s="112">
        <v>56</v>
      </c>
      <c r="Q39" s="113">
        <v>14705.65</v>
      </c>
      <c r="R39" s="112">
        <v>151</v>
      </c>
      <c r="S39" s="113">
        <v>45927.95</v>
      </c>
      <c r="T39" s="112">
        <v>453.50900000000001</v>
      </c>
      <c r="U39" s="113">
        <v>90800</v>
      </c>
    </row>
    <row r="40" spans="1:21" ht="15" customHeight="1">
      <c r="A40" s="65" t="s">
        <v>600</v>
      </c>
      <c r="B40" s="109">
        <v>7881</v>
      </c>
      <c r="C40" s="115">
        <v>1977051.7</v>
      </c>
      <c r="D40" s="109">
        <v>8244</v>
      </c>
      <c r="E40" s="115">
        <v>2616814.46</v>
      </c>
      <c r="F40" s="111">
        <v>317.42048277535179</v>
      </c>
      <c r="G40" s="109">
        <v>13899.823000000002</v>
      </c>
      <c r="H40" s="103">
        <v>0.56698563715523564</v>
      </c>
      <c r="I40" s="103">
        <v>0.46816658322473143</v>
      </c>
      <c r="J40" s="109">
        <v>3920</v>
      </c>
      <c r="K40" s="115">
        <v>338969.59</v>
      </c>
      <c r="L40" s="109">
        <v>314</v>
      </c>
      <c r="M40" s="115">
        <v>35719.99</v>
      </c>
      <c r="N40" s="109">
        <v>330</v>
      </c>
      <c r="O40" s="115">
        <v>69120.800000000003</v>
      </c>
      <c r="P40" s="109">
        <v>43</v>
      </c>
      <c r="Q40" s="115">
        <v>11249.62</v>
      </c>
      <c r="R40" s="109">
        <v>571</v>
      </c>
      <c r="S40" s="115">
        <v>156102.75</v>
      </c>
      <c r="T40" s="109">
        <v>143.42400000000001</v>
      </c>
      <c r="U40" s="115">
        <v>28600</v>
      </c>
    </row>
    <row r="41" spans="1:21" ht="15" customHeight="1">
      <c r="A41" s="64" t="s">
        <v>601</v>
      </c>
      <c r="B41" s="112">
        <v>9683</v>
      </c>
      <c r="C41" s="113">
        <v>2260047.4500000002</v>
      </c>
      <c r="D41" s="112">
        <v>10315</v>
      </c>
      <c r="E41" s="113">
        <v>2928046.26</v>
      </c>
      <c r="F41" s="114">
        <v>283.86294328647597</v>
      </c>
      <c r="G41" s="112">
        <v>15112.172999999999</v>
      </c>
      <c r="H41" s="101">
        <v>0.64074173846474636</v>
      </c>
      <c r="I41" s="101">
        <v>0.39277772273715117</v>
      </c>
      <c r="J41" s="112">
        <v>3576</v>
      </c>
      <c r="K41" s="113">
        <v>301702.09999999998</v>
      </c>
      <c r="L41" s="112">
        <v>558</v>
      </c>
      <c r="M41" s="113">
        <v>60323.08</v>
      </c>
      <c r="N41" s="112">
        <v>557</v>
      </c>
      <c r="O41" s="113">
        <v>108393.9</v>
      </c>
      <c r="P41" s="112">
        <v>49</v>
      </c>
      <c r="Q41" s="113">
        <v>12346.68</v>
      </c>
      <c r="R41" s="112">
        <v>544</v>
      </c>
      <c r="S41" s="113">
        <v>160433.04999999999</v>
      </c>
      <c r="T41" s="112">
        <v>124.462</v>
      </c>
      <c r="U41" s="113">
        <v>24800</v>
      </c>
    </row>
    <row r="42" spans="1:21" ht="15" customHeight="1">
      <c r="A42" s="65" t="s">
        <v>510</v>
      </c>
      <c r="B42" s="109">
        <v>5724</v>
      </c>
      <c r="C42" s="115">
        <v>1413585.72</v>
      </c>
      <c r="D42" s="109">
        <v>6226</v>
      </c>
      <c r="E42" s="115">
        <v>1849368.41</v>
      </c>
      <c r="F42" s="111">
        <v>297.03957757789914</v>
      </c>
      <c r="G42" s="109">
        <v>9335.6509999999998</v>
      </c>
      <c r="H42" s="103">
        <v>0.61313346010899505</v>
      </c>
      <c r="I42" s="103">
        <v>0.31935071518734909</v>
      </c>
      <c r="J42" s="109">
        <v>1796</v>
      </c>
      <c r="K42" s="115">
        <v>157123.60999999999</v>
      </c>
      <c r="L42" s="109">
        <v>524</v>
      </c>
      <c r="M42" s="115">
        <v>63722.559999999998</v>
      </c>
      <c r="N42" s="109">
        <v>443</v>
      </c>
      <c r="O42" s="115">
        <v>68674.039999999994</v>
      </c>
      <c r="P42" s="109">
        <v>58</v>
      </c>
      <c r="Q42" s="115">
        <v>14290.68</v>
      </c>
      <c r="R42" s="109">
        <v>153</v>
      </c>
      <c r="S42" s="115">
        <v>43971.8</v>
      </c>
      <c r="T42" s="109">
        <v>440.30800000000005</v>
      </c>
      <c r="U42" s="115">
        <v>88000</v>
      </c>
    </row>
    <row r="43" spans="1:21" ht="15" customHeight="1">
      <c r="A43" s="64" t="s">
        <v>602</v>
      </c>
      <c r="B43" s="112">
        <v>10908</v>
      </c>
      <c r="C43" s="113">
        <v>2707568.22</v>
      </c>
      <c r="D43" s="112">
        <v>11350</v>
      </c>
      <c r="E43" s="113">
        <v>3544785.4</v>
      </c>
      <c r="F43" s="114">
        <v>312.31589427312775</v>
      </c>
      <c r="G43" s="112">
        <v>14778.323999999999</v>
      </c>
      <c r="H43" s="101">
        <v>0.73810805609621233</v>
      </c>
      <c r="I43" s="101">
        <v>0.55507764067068022</v>
      </c>
      <c r="J43" s="112">
        <v>4942</v>
      </c>
      <c r="K43" s="113">
        <v>457650.56</v>
      </c>
      <c r="L43" s="112">
        <v>352</v>
      </c>
      <c r="M43" s="113">
        <v>38997.870000000003</v>
      </c>
      <c r="N43" s="112">
        <v>486</v>
      </c>
      <c r="O43" s="113">
        <v>98565.81</v>
      </c>
      <c r="P43" s="112">
        <v>78</v>
      </c>
      <c r="Q43" s="113">
        <v>20995.45</v>
      </c>
      <c r="R43" s="112">
        <v>506</v>
      </c>
      <c r="S43" s="113">
        <v>144207.5</v>
      </c>
      <c r="T43" s="112">
        <v>383.85200000000003</v>
      </c>
      <c r="U43" s="113">
        <v>76800</v>
      </c>
    </row>
    <row r="44" spans="1:21" ht="15" customHeight="1">
      <c r="A44" s="65" t="s">
        <v>514</v>
      </c>
      <c r="B44" s="109">
        <v>11796</v>
      </c>
      <c r="C44" s="115">
        <v>2859110.67</v>
      </c>
      <c r="D44" s="109">
        <v>12346</v>
      </c>
      <c r="E44" s="115">
        <v>3633341.68</v>
      </c>
      <c r="F44" s="111">
        <v>294.29302446136404</v>
      </c>
      <c r="G44" s="109">
        <v>15328.444000000001</v>
      </c>
      <c r="H44" s="103">
        <v>0.76954973381512171</v>
      </c>
      <c r="I44" s="103">
        <v>0.34365314448042467</v>
      </c>
      <c r="J44" s="109">
        <v>3173</v>
      </c>
      <c r="K44" s="115">
        <v>309643.09000000003</v>
      </c>
      <c r="L44" s="109">
        <v>531</v>
      </c>
      <c r="M44" s="115">
        <v>55411.74</v>
      </c>
      <c r="N44" s="109">
        <v>755</v>
      </c>
      <c r="O44" s="115">
        <v>152627.23000000001</v>
      </c>
      <c r="P44" s="109">
        <v>118</v>
      </c>
      <c r="Q44" s="115">
        <v>28460.5</v>
      </c>
      <c r="R44" s="109">
        <v>451</v>
      </c>
      <c r="S44" s="115">
        <v>141688.45000000001</v>
      </c>
      <c r="T44" s="109">
        <v>431.72100000000006</v>
      </c>
      <c r="U44" s="115">
        <v>86400</v>
      </c>
    </row>
    <row r="45" spans="1:21" ht="15" customHeight="1">
      <c r="A45" s="64" t="s">
        <v>603</v>
      </c>
      <c r="B45" s="112">
        <v>8374</v>
      </c>
      <c r="C45" s="113">
        <v>2099044.4500000002</v>
      </c>
      <c r="D45" s="112">
        <v>8984</v>
      </c>
      <c r="E45" s="113">
        <v>2781195.32</v>
      </c>
      <c r="F45" s="114">
        <v>309.57205253784502</v>
      </c>
      <c r="G45" s="112">
        <v>14015.057999999999</v>
      </c>
      <c r="H45" s="101">
        <v>0.59750020299594908</v>
      </c>
      <c r="I45" s="101">
        <v>0.47346589588913651</v>
      </c>
      <c r="J45" s="112">
        <v>3998</v>
      </c>
      <c r="K45" s="113">
        <v>362112.21</v>
      </c>
      <c r="L45" s="112">
        <v>684</v>
      </c>
      <c r="M45" s="113">
        <v>66027.42</v>
      </c>
      <c r="N45" s="112">
        <v>541</v>
      </c>
      <c r="O45" s="113">
        <v>103811.52</v>
      </c>
      <c r="P45" s="112">
        <v>42</v>
      </c>
      <c r="Q45" s="113">
        <v>11663.72</v>
      </c>
      <c r="R45" s="112">
        <v>316</v>
      </c>
      <c r="S45" s="113">
        <v>93136</v>
      </c>
      <c r="T45" s="112">
        <v>226.83799999999997</v>
      </c>
      <c r="U45" s="113">
        <v>45400</v>
      </c>
    </row>
    <row r="46" spans="1:21" ht="15" customHeight="1">
      <c r="A46" s="65" t="s">
        <v>515</v>
      </c>
      <c r="B46" s="109">
        <v>4224</v>
      </c>
      <c r="C46" s="115">
        <v>1044468.92</v>
      </c>
      <c r="D46" s="109">
        <v>4636</v>
      </c>
      <c r="E46" s="115">
        <v>1476486.55</v>
      </c>
      <c r="F46" s="111">
        <v>318.48286238136325</v>
      </c>
      <c r="G46" s="109">
        <v>7122.728000000001</v>
      </c>
      <c r="H46" s="103">
        <v>0.59303120939055931</v>
      </c>
      <c r="I46" s="103">
        <v>0.48353814766439424</v>
      </c>
      <c r="J46" s="109">
        <v>2075</v>
      </c>
      <c r="K46" s="115">
        <v>179376.55</v>
      </c>
      <c r="L46" s="109">
        <v>280</v>
      </c>
      <c r="M46" s="115">
        <v>32498.27</v>
      </c>
      <c r="N46" s="109">
        <v>380</v>
      </c>
      <c r="O46" s="115">
        <v>64137.26</v>
      </c>
      <c r="P46" s="109">
        <v>35</v>
      </c>
      <c r="Q46" s="115">
        <v>7612.64</v>
      </c>
      <c r="R46" s="109">
        <v>91</v>
      </c>
      <c r="S46" s="115">
        <v>26392.9</v>
      </c>
      <c r="T46" s="109">
        <v>610.375</v>
      </c>
      <c r="U46" s="115">
        <v>122000</v>
      </c>
    </row>
    <row r="47" spans="1:21" ht="15" customHeight="1">
      <c r="A47" s="64" t="s">
        <v>314</v>
      </c>
      <c r="B47" s="112">
        <v>12873</v>
      </c>
      <c r="C47" s="113">
        <v>3118243.08</v>
      </c>
      <c r="D47" s="112">
        <v>13431</v>
      </c>
      <c r="E47" s="113">
        <v>3815546.34</v>
      </c>
      <c r="F47" s="114">
        <v>284.08505249050705</v>
      </c>
      <c r="G47" s="112">
        <v>16623.046999999999</v>
      </c>
      <c r="H47" s="101">
        <v>0.77440676188908097</v>
      </c>
      <c r="I47" s="101">
        <v>0.24763466457934608</v>
      </c>
      <c r="J47" s="112">
        <v>2480</v>
      </c>
      <c r="K47" s="113">
        <v>232668.55</v>
      </c>
      <c r="L47" s="112">
        <v>558</v>
      </c>
      <c r="M47" s="113">
        <v>57278.54</v>
      </c>
      <c r="N47" s="112">
        <v>832</v>
      </c>
      <c r="O47" s="113">
        <v>145779.91</v>
      </c>
      <c r="P47" s="112">
        <v>146</v>
      </c>
      <c r="Q47" s="113">
        <v>35574.620000000003</v>
      </c>
      <c r="R47" s="112">
        <v>455</v>
      </c>
      <c r="S47" s="113">
        <v>137801.65</v>
      </c>
      <c r="T47" s="112">
        <v>441.17700000000002</v>
      </c>
      <c r="U47" s="113">
        <v>88200</v>
      </c>
    </row>
    <row r="48" spans="1:21" ht="15" customHeight="1">
      <c r="A48" s="65" t="s">
        <v>604</v>
      </c>
      <c r="B48" s="109">
        <v>12013</v>
      </c>
      <c r="C48" s="115">
        <v>2894310.46</v>
      </c>
      <c r="D48" s="109">
        <v>12668</v>
      </c>
      <c r="E48" s="115">
        <v>3842579.46</v>
      </c>
      <c r="F48" s="111">
        <v>303.32960688348595</v>
      </c>
      <c r="G48" s="109">
        <v>19043.242000000002</v>
      </c>
      <c r="H48" s="103">
        <v>0.63082746099639964</v>
      </c>
      <c r="I48" s="103">
        <v>0.47919376912133921</v>
      </c>
      <c r="J48" s="109">
        <v>5498</v>
      </c>
      <c r="K48" s="115">
        <v>490810.53</v>
      </c>
      <c r="L48" s="109">
        <v>881</v>
      </c>
      <c r="M48" s="115">
        <v>73838.179999999993</v>
      </c>
      <c r="N48" s="109">
        <v>484</v>
      </c>
      <c r="O48" s="115">
        <v>103275.72</v>
      </c>
      <c r="P48" s="109">
        <v>61</v>
      </c>
      <c r="Q48" s="115">
        <v>14393.74</v>
      </c>
      <c r="R48" s="109">
        <v>822</v>
      </c>
      <c r="S48" s="115">
        <v>242750.85</v>
      </c>
      <c r="T48" s="109">
        <v>116.131</v>
      </c>
      <c r="U48" s="115">
        <v>23200</v>
      </c>
    </row>
    <row r="49" spans="1:21" ht="15" customHeight="1">
      <c r="A49" s="64" t="s">
        <v>518</v>
      </c>
      <c r="B49" s="112">
        <v>5071</v>
      </c>
      <c r="C49" s="113">
        <v>1254879.07</v>
      </c>
      <c r="D49" s="112">
        <v>5438</v>
      </c>
      <c r="E49" s="113">
        <v>1679974.12</v>
      </c>
      <c r="F49" s="114">
        <v>308.93235012872384</v>
      </c>
      <c r="G49" s="112">
        <v>8407.3450000000012</v>
      </c>
      <c r="H49" s="101">
        <v>0.60316306753202098</v>
      </c>
      <c r="I49" s="101">
        <v>0.43903520434581678</v>
      </c>
      <c r="J49" s="112">
        <v>2224</v>
      </c>
      <c r="K49" s="113">
        <v>199311.02</v>
      </c>
      <c r="L49" s="112">
        <v>296</v>
      </c>
      <c r="M49" s="113">
        <v>35631.370000000003</v>
      </c>
      <c r="N49" s="112">
        <v>298</v>
      </c>
      <c r="O49" s="113">
        <v>56151.83</v>
      </c>
      <c r="P49" s="112">
        <v>32</v>
      </c>
      <c r="Q49" s="113">
        <v>7382.93</v>
      </c>
      <c r="R49" s="112">
        <v>194</v>
      </c>
      <c r="S49" s="113">
        <v>53417.9</v>
      </c>
      <c r="T49" s="112">
        <v>366.096</v>
      </c>
      <c r="U49" s="113">
        <v>73200</v>
      </c>
    </row>
    <row r="50" spans="1:21" ht="15" customHeight="1">
      <c r="A50" s="65" t="s">
        <v>520</v>
      </c>
      <c r="B50" s="109">
        <v>13608</v>
      </c>
      <c r="C50" s="115">
        <v>3194712.16</v>
      </c>
      <c r="D50" s="109">
        <v>14124</v>
      </c>
      <c r="E50" s="115">
        <v>3690296.48</v>
      </c>
      <c r="F50" s="111">
        <v>261.27842537524782</v>
      </c>
      <c r="G50" s="109">
        <v>20290.109</v>
      </c>
      <c r="H50" s="103">
        <v>0.67067160654484403</v>
      </c>
      <c r="I50" s="103">
        <v>3.7794984949088027E-2</v>
      </c>
      <c r="J50" s="109">
        <v>462</v>
      </c>
      <c r="K50" s="115">
        <v>57739.51</v>
      </c>
      <c r="L50" s="109">
        <v>604</v>
      </c>
      <c r="M50" s="115">
        <v>61606.54</v>
      </c>
      <c r="N50" s="109">
        <v>598</v>
      </c>
      <c r="O50" s="115">
        <v>107871.53</v>
      </c>
      <c r="P50" s="109">
        <v>89</v>
      </c>
      <c r="Q50" s="115">
        <v>22114.9</v>
      </c>
      <c r="R50" s="109">
        <v>570</v>
      </c>
      <c r="S50" s="115">
        <v>184451.85</v>
      </c>
      <c r="T50" s="109">
        <v>309.18299999999999</v>
      </c>
      <c r="U50" s="115">
        <v>61800</v>
      </c>
    </row>
    <row r="51" spans="1:21" ht="15" customHeight="1">
      <c r="A51" s="64" t="s">
        <v>320</v>
      </c>
      <c r="B51" s="112">
        <v>12119</v>
      </c>
      <c r="C51" s="113">
        <v>2880864.86</v>
      </c>
      <c r="D51" s="112">
        <v>12704</v>
      </c>
      <c r="E51" s="113">
        <v>3760583</v>
      </c>
      <c r="F51" s="114">
        <v>296.01566435768262</v>
      </c>
      <c r="G51" s="112">
        <v>18643.047999999999</v>
      </c>
      <c r="H51" s="101">
        <v>0.65005464771640353</v>
      </c>
      <c r="I51" s="101">
        <v>0.48434635322809722</v>
      </c>
      <c r="J51" s="112">
        <v>5440</v>
      </c>
      <c r="K51" s="113">
        <v>469540.41</v>
      </c>
      <c r="L51" s="112">
        <v>571</v>
      </c>
      <c r="M51" s="113">
        <v>54408.54</v>
      </c>
      <c r="N51" s="112">
        <v>541</v>
      </c>
      <c r="O51" s="113">
        <v>116464.7</v>
      </c>
      <c r="P51" s="112">
        <v>72</v>
      </c>
      <c r="Q51" s="113">
        <v>18720.09</v>
      </c>
      <c r="R51" s="112">
        <v>746</v>
      </c>
      <c r="S51" s="113">
        <v>210384.4</v>
      </c>
      <c r="T51" s="112">
        <v>51.216000000000001</v>
      </c>
      <c r="U51" s="113">
        <v>10200</v>
      </c>
    </row>
    <row r="52" spans="1:21" ht="15" customHeight="1">
      <c r="A52" s="65" t="s">
        <v>605</v>
      </c>
      <c r="B52" s="109">
        <v>13131</v>
      </c>
      <c r="C52" s="115">
        <v>2994116.07</v>
      </c>
      <c r="D52" s="109">
        <v>13988</v>
      </c>
      <c r="E52" s="115">
        <v>4016188.26</v>
      </c>
      <c r="F52" s="111">
        <v>287.11669002001713</v>
      </c>
      <c r="G52" s="109">
        <v>19105.096000000001</v>
      </c>
      <c r="H52" s="103">
        <v>0.68730353409373079</v>
      </c>
      <c r="I52" s="103">
        <v>0.41234261518355669</v>
      </c>
      <c r="J52" s="109">
        <v>4746</v>
      </c>
      <c r="K52" s="115">
        <v>384251.18</v>
      </c>
      <c r="L52" s="109">
        <v>895</v>
      </c>
      <c r="M52" s="115">
        <v>91523.36</v>
      </c>
      <c r="N52" s="109">
        <v>718</v>
      </c>
      <c r="O52" s="115">
        <v>154197.76000000001</v>
      </c>
      <c r="P52" s="109">
        <v>83</v>
      </c>
      <c r="Q52" s="115">
        <v>18992.89</v>
      </c>
      <c r="R52" s="109">
        <v>1128</v>
      </c>
      <c r="S52" s="115">
        <v>355307</v>
      </c>
      <c r="T52" s="109">
        <v>89.195000000000007</v>
      </c>
      <c r="U52" s="115">
        <v>17800</v>
      </c>
    </row>
    <row r="53" spans="1:21" ht="15" customHeight="1">
      <c r="A53" s="64" t="s">
        <v>606</v>
      </c>
      <c r="B53" s="112">
        <v>10857</v>
      </c>
      <c r="C53" s="113">
        <v>2519238.75</v>
      </c>
      <c r="D53" s="112">
        <v>11719</v>
      </c>
      <c r="E53" s="113">
        <v>3401700.61</v>
      </c>
      <c r="F53" s="114">
        <v>290.2722595784623</v>
      </c>
      <c r="G53" s="112">
        <v>16934.565000000002</v>
      </c>
      <c r="H53" s="101">
        <v>0.64111478505648056</v>
      </c>
      <c r="I53" s="101">
        <v>0.38288408169722926</v>
      </c>
      <c r="J53" s="112">
        <v>3906</v>
      </c>
      <c r="K53" s="113">
        <v>329501.34000000003</v>
      </c>
      <c r="L53" s="112">
        <v>886</v>
      </c>
      <c r="M53" s="113">
        <v>96103.05</v>
      </c>
      <c r="N53" s="112">
        <v>703</v>
      </c>
      <c r="O53" s="113">
        <v>138852.28</v>
      </c>
      <c r="P53" s="112">
        <v>74</v>
      </c>
      <c r="Q53" s="113">
        <v>18990.34</v>
      </c>
      <c r="R53" s="112">
        <v>928</v>
      </c>
      <c r="S53" s="113">
        <v>277214.84999999998</v>
      </c>
      <c r="T53" s="112">
        <v>108.77799999999999</v>
      </c>
      <c r="U53" s="113">
        <v>21800</v>
      </c>
    </row>
    <row r="54" spans="1:21" ht="15" customHeight="1">
      <c r="A54" s="65" t="s">
        <v>336</v>
      </c>
      <c r="B54" s="109">
        <v>11447</v>
      </c>
      <c r="C54" s="115">
        <v>2783477.88</v>
      </c>
      <c r="D54" s="109">
        <v>12118</v>
      </c>
      <c r="E54" s="115">
        <v>3679361.12</v>
      </c>
      <c r="F54" s="111">
        <v>303.62775375474502</v>
      </c>
      <c r="G54" s="109">
        <v>15467.402000000002</v>
      </c>
      <c r="H54" s="103">
        <v>0.74007257327377918</v>
      </c>
      <c r="I54" s="103">
        <v>0.53322293289997302</v>
      </c>
      <c r="J54" s="109">
        <v>4969</v>
      </c>
      <c r="K54" s="115">
        <v>451020.74</v>
      </c>
      <c r="L54" s="109">
        <v>702</v>
      </c>
      <c r="M54" s="115">
        <v>74832.61</v>
      </c>
      <c r="N54" s="109">
        <v>734</v>
      </c>
      <c r="O54" s="115">
        <v>132159.75</v>
      </c>
      <c r="P54" s="109">
        <v>125</v>
      </c>
      <c r="Q54" s="115">
        <v>30607.55</v>
      </c>
      <c r="R54" s="109">
        <v>526</v>
      </c>
      <c r="S54" s="115">
        <v>155062.6</v>
      </c>
      <c r="T54" s="109">
        <v>261.12299999999999</v>
      </c>
      <c r="U54" s="115">
        <v>52200</v>
      </c>
    </row>
    <row r="55" spans="1:21" ht="15" customHeight="1">
      <c r="A55" s="64" t="s">
        <v>607</v>
      </c>
      <c r="B55" s="112">
        <v>4469</v>
      </c>
      <c r="C55" s="113">
        <v>1101979.1200000001</v>
      </c>
      <c r="D55" s="112">
        <v>4696</v>
      </c>
      <c r="E55" s="113">
        <v>1504737.45</v>
      </c>
      <c r="F55" s="114">
        <v>320.42961030664395</v>
      </c>
      <c r="G55" s="112">
        <v>7715.3190000000004</v>
      </c>
      <c r="H55" s="101">
        <v>0.57923722920594722</v>
      </c>
      <c r="I55" s="101">
        <v>0.50432386714852828</v>
      </c>
      <c r="J55" s="112">
        <v>2344</v>
      </c>
      <c r="K55" s="113">
        <v>206118.95</v>
      </c>
      <c r="L55" s="112">
        <v>171</v>
      </c>
      <c r="M55" s="113">
        <v>20734.060000000001</v>
      </c>
      <c r="N55" s="112">
        <v>236</v>
      </c>
      <c r="O55" s="113">
        <v>50579.87</v>
      </c>
      <c r="P55" s="112">
        <v>25</v>
      </c>
      <c r="Q55" s="113">
        <v>6925.1</v>
      </c>
      <c r="R55" s="112">
        <v>161</v>
      </c>
      <c r="S55" s="113">
        <v>38400.35</v>
      </c>
      <c r="T55" s="112">
        <v>399.983</v>
      </c>
      <c r="U55" s="113">
        <v>80000</v>
      </c>
    </row>
    <row r="56" spans="1:21" ht="15" customHeight="1">
      <c r="A56" s="65" t="s">
        <v>608</v>
      </c>
      <c r="B56" s="109">
        <v>8277</v>
      </c>
      <c r="C56" s="115">
        <v>2098218.2400000002</v>
      </c>
      <c r="D56" s="109">
        <v>8652</v>
      </c>
      <c r="E56" s="115">
        <v>2745518.9</v>
      </c>
      <c r="F56" s="111">
        <v>317.32765834489135</v>
      </c>
      <c r="G56" s="109">
        <v>12544.516</v>
      </c>
      <c r="H56" s="103">
        <v>0.65981023102047143</v>
      </c>
      <c r="I56" s="103">
        <v>0.46020387640389965</v>
      </c>
      <c r="J56" s="109">
        <v>3478</v>
      </c>
      <c r="K56" s="115">
        <v>318870.38</v>
      </c>
      <c r="L56" s="109">
        <v>281</v>
      </c>
      <c r="M56" s="115">
        <v>32555.5</v>
      </c>
      <c r="N56" s="109">
        <v>434</v>
      </c>
      <c r="O56" s="115">
        <v>86315.32</v>
      </c>
      <c r="P56" s="109">
        <v>49</v>
      </c>
      <c r="Q56" s="115">
        <v>12357.82</v>
      </c>
      <c r="R56" s="109">
        <v>501</v>
      </c>
      <c r="S56" s="115">
        <v>141401.65</v>
      </c>
      <c r="T56" s="109">
        <v>279.20600000000002</v>
      </c>
      <c r="U56" s="115">
        <v>55800</v>
      </c>
    </row>
    <row r="57" spans="1:21" ht="15" customHeight="1">
      <c r="A57" s="64" t="s">
        <v>609</v>
      </c>
      <c r="B57" s="112">
        <v>6851</v>
      </c>
      <c r="C57" s="113">
        <v>1745735.89</v>
      </c>
      <c r="D57" s="112">
        <v>7391</v>
      </c>
      <c r="E57" s="113">
        <v>2211158.23</v>
      </c>
      <c r="F57" s="114">
        <v>299.169020430253</v>
      </c>
      <c r="G57" s="112">
        <v>9720.0549999999985</v>
      </c>
      <c r="H57" s="101">
        <v>0.7048314027029684</v>
      </c>
      <c r="I57" s="101">
        <v>0.25679376592155501</v>
      </c>
      <c r="J57" s="112">
        <v>1504</v>
      </c>
      <c r="K57" s="113">
        <v>139485.15</v>
      </c>
      <c r="L57" s="112">
        <v>294</v>
      </c>
      <c r="M57" s="113">
        <v>35775.72</v>
      </c>
      <c r="N57" s="112">
        <v>619</v>
      </c>
      <c r="O57" s="113">
        <v>97687.41</v>
      </c>
      <c r="P57" s="112">
        <v>51</v>
      </c>
      <c r="Q57" s="113">
        <v>12849.91</v>
      </c>
      <c r="R57" s="112">
        <v>250</v>
      </c>
      <c r="S57" s="113">
        <v>77224.149999999994</v>
      </c>
      <c r="T57" s="112">
        <v>512.48099999999999</v>
      </c>
      <c r="U57" s="113">
        <v>102400</v>
      </c>
    </row>
    <row r="58" spans="1:21" ht="15" customHeight="1">
      <c r="A58" s="65" t="s">
        <v>610</v>
      </c>
      <c r="B58" s="109">
        <v>7496</v>
      </c>
      <c r="C58" s="115">
        <v>1768550.07</v>
      </c>
      <c r="D58" s="109">
        <v>7906</v>
      </c>
      <c r="E58" s="115">
        <v>2338702.6</v>
      </c>
      <c r="F58" s="111">
        <v>295.8136352137617</v>
      </c>
      <c r="G58" s="109">
        <v>10987.891</v>
      </c>
      <c r="H58" s="103">
        <v>0.68220552970538206</v>
      </c>
      <c r="I58" s="103">
        <v>0.42616428126963418</v>
      </c>
      <c r="J58" s="109">
        <v>2821</v>
      </c>
      <c r="K58" s="115">
        <v>254862.88</v>
      </c>
      <c r="L58" s="109">
        <v>297</v>
      </c>
      <c r="M58" s="115">
        <v>34101.74</v>
      </c>
      <c r="N58" s="109">
        <v>489</v>
      </c>
      <c r="O58" s="115">
        <v>102466.31</v>
      </c>
      <c r="P58" s="109">
        <v>51</v>
      </c>
      <c r="Q58" s="115">
        <v>12971.15</v>
      </c>
      <c r="R58" s="109">
        <v>397</v>
      </c>
      <c r="S58" s="115">
        <v>122150.45</v>
      </c>
      <c r="T58" s="109">
        <v>218.477</v>
      </c>
      <c r="U58" s="115">
        <v>43600</v>
      </c>
    </row>
    <row r="59" spans="1:21" ht="15" customHeight="1">
      <c r="A59" s="64" t="s">
        <v>611</v>
      </c>
      <c r="B59" s="112">
        <v>11091</v>
      </c>
      <c r="C59" s="113">
        <v>2592853.5699999998</v>
      </c>
      <c r="D59" s="112">
        <v>11771</v>
      </c>
      <c r="E59" s="113">
        <v>3576089.39</v>
      </c>
      <c r="F59" s="114">
        <v>303.80506244159375</v>
      </c>
      <c r="G59" s="112">
        <v>16702.421999999999</v>
      </c>
      <c r="H59" s="101">
        <v>0.6640354315080772</v>
      </c>
      <c r="I59" s="101">
        <v>0.52333959432734067</v>
      </c>
      <c r="J59" s="112">
        <v>5266</v>
      </c>
      <c r="K59" s="113">
        <v>436135.87</v>
      </c>
      <c r="L59" s="112">
        <v>758</v>
      </c>
      <c r="M59" s="113">
        <v>80098.820000000007</v>
      </c>
      <c r="N59" s="112">
        <v>546</v>
      </c>
      <c r="O59" s="113">
        <v>125467.93</v>
      </c>
      <c r="P59" s="112">
        <v>87</v>
      </c>
      <c r="Q59" s="113">
        <v>19240.41</v>
      </c>
      <c r="R59" s="112">
        <v>1036</v>
      </c>
      <c r="S59" s="113">
        <v>313692.79999999999</v>
      </c>
      <c r="T59" s="112">
        <v>43.212000000000003</v>
      </c>
      <c r="U59" s="113">
        <v>8600</v>
      </c>
    </row>
    <row r="60" spans="1:21" ht="15" customHeight="1">
      <c r="A60" s="65" t="s">
        <v>612</v>
      </c>
      <c r="B60" s="109">
        <v>6328</v>
      </c>
      <c r="C60" s="115">
        <v>1487065.62</v>
      </c>
      <c r="D60" s="109">
        <v>6993</v>
      </c>
      <c r="E60" s="115">
        <v>2069481.79</v>
      </c>
      <c r="F60" s="111">
        <v>295.93619190619194</v>
      </c>
      <c r="G60" s="109">
        <v>10508.319</v>
      </c>
      <c r="H60" s="103">
        <v>0.6021895604806059</v>
      </c>
      <c r="I60" s="103">
        <v>0.53234787369675474</v>
      </c>
      <c r="J60" s="109">
        <v>3370</v>
      </c>
      <c r="K60" s="115">
        <v>281924.96000000002</v>
      </c>
      <c r="L60" s="109">
        <v>513</v>
      </c>
      <c r="M60" s="115">
        <v>62522.16</v>
      </c>
      <c r="N60" s="109">
        <v>540</v>
      </c>
      <c r="O60" s="115">
        <v>104799.77</v>
      </c>
      <c r="P60" s="109">
        <v>48</v>
      </c>
      <c r="Q60" s="115">
        <v>12787.38</v>
      </c>
      <c r="R60" s="109">
        <v>303</v>
      </c>
      <c r="S60" s="115">
        <v>97181.9</v>
      </c>
      <c r="T60" s="109">
        <v>116.057</v>
      </c>
      <c r="U60" s="115">
        <v>23200</v>
      </c>
    </row>
    <row r="61" spans="1:21" ht="15" customHeight="1">
      <c r="A61" s="64" t="s">
        <v>613</v>
      </c>
      <c r="B61" s="112">
        <v>12863</v>
      </c>
      <c r="C61" s="113">
        <v>3000772.66</v>
      </c>
      <c r="D61" s="112">
        <v>13369</v>
      </c>
      <c r="E61" s="113">
        <v>3768223.5</v>
      </c>
      <c r="F61" s="114">
        <v>281.86277956466455</v>
      </c>
      <c r="G61" s="112">
        <v>16811.671999999999</v>
      </c>
      <c r="H61" s="101">
        <v>0.76512318346444075</v>
      </c>
      <c r="I61" s="101">
        <v>0.36835819858130264</v>
      </c>
      <c r="J61" s="112">
        <v>3731</v>
      </c>
      <c r="K61" s="113">
        <v>338615.86</v>
      </c>
      <c r="L61" s="112">
        <v>508</v>
      </c>
      <c r="M61" s="113">
        <v>56702.06</v>
      </c>
      <c r="N61" s="112">
        <v>491</v>
      </c>
      <c r="O61" s="113">
        <v>118856.41</v>
      </c>
      <c r="P61" s="112">
        <v>72</v>
      </c>
      <c r="Q61" s="113">
        <v>18982.66</v>
      </c>
      <c r="R61" s="112">
        <v>559</v>
      </c>
      <c r="S61" s="113">
        <v>179493.85</v>
      </c>
      <c r="T61" s="112">
        <v>273.97100000000006</v>
      </c>
      <c r="U61" s="113">
        <v>54800</v>
      </c>
    </row>
    <row r="62" spans="1:21" ht="15" customHeight="1">
      <c r="A62" s="65" t="s">
        <v>614</v>
      </c>
      <c r="B62" s="109">
        <v>18466</v>
      </c>
      <c r="C62" s="115">
        <v>4462386.4800000004</v>
      </c>
      <c r="D62" s="109">
        <v>18949</v>
      </c>
      <c r="E62" s="115">
        <v>5117248.76</v>
      </c>
      <c r="F62" s="111">
        <v>270.05376325927489</v>
      </c>
      <c r="G62" s="109">
        <v>22240.438999999998</v>
      </c>
      <c r="H62" s="103">
        <v>0.8302893661406594</v>
      </c>
      <c r="I62" s="103">
        <v>8.7691324745752988E-2</v>
      </c>
      <c r="J62" s="109">
        <v>1175</v>
      </c>
      <c r="K62" s="115">
        <v>146785.81</v>
      </c>
      <c r="L62" s="109">
        <v>582</v>
      </c>
      <c r="M62" s="115">
        <v>53178.09</v>
      </c>
      <c r="N62" s="109">
        <v>900</v>
      </c>
      <c r="O62" s="115">
        <v>184100.73</v>
      </c>
      <c r="P62" s="109">
        <v>93</v>
      </c>
      <c r="Q62" s="115">
        <v>23034.9</v>
      </c>
      <c r="R62" s="109">
        <v>563</v>
      </c>
      <c r="S62" s="115">
        <v>153762.75</v>
      </c>
      <c r="T62" s="109">
        <v>470.28899999999999</v>
      </c>
      <c r="U62" s="115">
        <v>94000</v>
      </c>
    </row>
    <row r="63" spans="1:21" ht="15" customHeight="1">
      <c r="A63" s="64" t="s">
        <v>531</v>
      </c>
      <c r="B63" s="112">
        <v>10202</v>
      </c>
      <c r="C63" s="113">
        <v>2502066.79</v>
      </c>
      <c r="D63" s="112">
        <v>10595</v>
      </c>
      <c r="E63" s="113">
        <v>3273675.71</v>
      </c>
      <c r="F63" s="114">
        <v>308.98307786691834</v>
      </c>
      <c r="G63" s="112">
        <v>15344.956999999999</v>
      </c>
      <c r="H63" s="101">
        <v>0.66484383110359979</v>
      </c>
      <c r="I63" s="101">
        <v>0.55243789860282</v>
      </c>
      <c r="J63" s="112">
        <v>5107</v>
      </c>
      <c r="K63" s="113">
        <v>455853.05</v>
      </c>
      <c r="L63" s="112">
        <v>327</v>
      </c>
      <c r="M63" s="113">
        <v>34374.46</v>
      </c>
      <c r="N63" s="112">
        <v>399</v>
      </c>
      <c r="O63" s="113">
        <v>80568.53</v>
      </c>
      <c r="P63" s="112">
        <v>59</v>
      </c>
      <c r="Q63" s="113">
        <v>13857.09</v>
      </c>
      <c r="R63" s="112">
        <v>455</v>
      </c>
      <c r="S63" s="113">
        <v>124355.8</v>
      </c>
      <c r="T63" s="112">
        <v>312.63800000000003</v>
      </c>
      <c r="U63" s="113">
        <v>62600</v>
      </c>
    </row>
    <row r="64" spans="1:21" ht="15" customHeight="1">
      <c r="A64" s="65" t="s">
        <v>615</v>
      </c>
      <c r="B64" s="109">
        <v>5838</v>
      </c>
      <c r="C64" s="115">
        <v>1416320.63</v>
      </c>
      <c r="D64" s="109">
        <v>6045</v>
      </c>
      <c r="E64" s="115">
        <v>1860203.46</v>
      </c>
      <c r="F64" s="111">
        <v>307.72596526054588</v>
      </c>
      <c r="G64" s="109">
        <v>11484.044</v>
      </c>
      <c r="H64" s="103">
        <v>0.50835750890539955</v>
      </c>
      <c r="I64" s="103">
        <v>0.37301644422977814</v>
      </c>
      <c r="J64" s="109">
        <v>2581</v>
      </c>
      <c r="K64" s="115">
        <v>226483.6</v>
      </c>
      <c r="L64" s="109">
        <v>125</v>
      </c>
      <c r="M64" s="115">
        <v>12391.19</v>
      </c>
      <c r="N64" s="109">
        <v>190</v>
      </c>
      <c r="O64" s="115">
        <v>38218.51</v>
      </c>
      <c r="P64" s="109">
        <v>44</v>
      </c>
      <c r="Q64" s="115">
        <v>11288.73</v>
      </c>
      <c r="R64" s="109">
        <v>485</v>
      </c>
      <c r="S64" s="115">
        <v>134300.79999999999</v>
      </c>
      <c r="T64" s="109">
        <v>106.28900000000002</v>
      </c>
      <c r="U64" s="115">
        <v>21200</v>
      </c>
    </row>
    <row r="65" spans="1:21" ht="15" customHeight="1">
      <c r="A65" s="64" t="s">
        <v>616</v>
      </c>
      <c r="B65" s="112">
        <v>3579</v>
      </c>
      <c r="C65" s="113">
        <v>875687.82</v>
      </c>
      <c r="D65" s="112">
        <v>3787</v>
      </c>
      <c r="E65" s="113">
        <v>1208439.46</v>
      </c>
      <c r="F65" s="114">
        <v>319.10204911539478</v>
      </c>
      <c r="G65" s="112">
        <v>6566.4840000000004</v>
      </c>
      <c r="H65" s="101">
        <v>0.54504054224452536</v>
      </c>
      <c r="I65" s="101">
        <v>0.45273243361504195</v>
      </c>
      <c r="J65" s="112">
        <v>1791</v>
      </c>
      <c r="K65" s="113">
        <v>153321.48000000001</v>
      </c>
      <c r="L65" s="112">
        <v>122</v>
      </c>
      <c r="M65" s="113">
        <v>15065.19</v>
      </c>
      <c r="N65" s="112">
        <v>178</v>
      </c>
      <c r="O65" s="113">
        <v>31356.15</v>
      </c>
      <c r="P65" s="112">
        <v>23</v>
      </c>
      <c r="Q65" s="113">
        <v>5846.01</v>
      </c>
      <c r="R65" s="112">
        <v>125</v>
      </c>
      <c r="S65" s="113">
        <v>36162.800000000003</v>
      </c>
      <c r="T65" s="112">
        <v>455.22899999999998</v>
      </c>
      <c r="U65" s="113">
        <v>91000</v>
      </c>
    </row>
    <row r="66" spans="1:21" ht="15" customHeight="1">
      <c r="A66" s="65" t="s">
        <v>617</v>
      </c>
      <c r="B66" s="109">
        <v>13532</v>
      </c>
      <c r="C66" s="115">
        <v>3149753.93</v>
      </c>
      <c r="D66" s="109">
        <v>14154</v>
      </c>
      <c r="E66" s="115">
        <v>3831190.82</v>
      </c>
      <c r="F66" s="111">
        <v>270.67901794545708</v>
      </c>
      <c r="G66" s="109">
        <v>17999.457999999999</v>
      </c>
      <c r="H66" s="103">
        <v>0.75180041532361697</v>
      </c>
      <c r="I66" s="103">
        <v>5.6522753404965695E-2</v>
      </c>
      <c r="J66" s="109">
        <v>613</v>
      </c>
      <c r="K66" s="115">
        <v>75380.73</v>
      </c>
      <c r="L66" s="109">
        <v>517</v>
      </c>
      <c r="M66" s="115">
        <v>51258.68</v>
      </c>
      <c r="N66" s="109">
        <v>954</v>
      </c>
      <c r="O66" s="115">
        <v>209659.29</v>
      </c>
      <c r="P66" s="109">
        <v>88</v>
      </c>
      <c r="Q66" s="115">
        <v>21646.6</v>
      </c>
      <c r="R66" s="109">
        <v>866</v>
      </c>
      <c r="S66" s="115">
        <v>272491.59999999998</v>
      </c>
      <c r="T66" s="109">
        <v>255.322</v>
      </c>
      <c r="U66" s="115">
        <v>51000</v>
      </c>
    </row>
    <row r="67" spans="1:21" ht="15" customHeight="1">
      <c r="A67" s="64" t="s">
        <v>618</v>
      </c>
      <c r="B67" s="112">
        <v>7884</v>
      </c>
      <c r="C67" s="113">
        <v>2006540.75</v>
      </c>
      <c r="D67" s="112">
        <v>8480</v>
      </c>
      <c r="E67" s="113">
        <v>2629421</v>
      </c>
      <c r="F67" s="114">
        <v>310.07323113207548</v>
      </c>
      <c r="G67" s="112">
        <v>12131.768</v>
      </c>
      <c r="H67" s="101">
        <v>0.64986405938524372</v>
      </c>
      <c r="I67" s="101">
        <v>0.43219622447388079</v>
      </c>
      <c r="J67" s="112">
        <v>3159</v>
      </c>
      <c r="K67" s="113">
        <v>292256.45</v>
      </c>
      <c r="L67" s="112">
        <v>565</v>
      </c>
      <c r="M67" s="113">
        <v>58975.86</v>
      </c>
      <c r="N67" s="112">
        <v>599</v>
      </c>
      <c r="O67" s="113">
        <v>110406.57</v>
      </c>
      <c r="P67" s="112">
        <v>57</v>
      </c>
      <c r="Q67" s="113">
        <v>15460.53</v>
      </c>
      <c r="R67" s="112">
        <v>273</v>
      </c>
      <c r="S67" s="113">
        <v>76180.850000000006</v>
      </c>
      <c r="T67" s="112">
        <v>347.90300000000002</v>
      </c>
      <c r="U67" s="113">
        <v>69600</v>
      </c>
    </row>
    <row r="68" spans="1:21" ht="15" customHeight="1">
      <c r="A68" s="65" t="s">
        <v>534</v>
      </c>
      <c r="B68" s="109">
        <v>11796</v>
      </c>
      <c r="C68" s="115">
        <v>2787686.11</v>
      </c>
      <c r="D68" s="109">
        <v>12453</v>
      </c>
      <c r="E68" s="115">
        <v>3728624.66</v>
      </c>
      <c r="F68" s="111">
        <v>299.41577611820446</v>
      </c>
      <c r="G68" s="109">
        <v>15660.351999999995</v>
      </c>
      <c r="H68" s="103">
        <v>0.75323977392079078</v>
      </c>
      <c r="I68" s="103">
        <v>0.52635973970043171</v>
      </c>
      <c r="J68" s="109">
        <v>4967</v>
      </c>
      <c r="K68" s="115">
        <v>423733.11</v>
      </c>
      <c r="L68" s="109">
        <v>473</v>
      </c>
      <c r="M68" s="115">
        <v>52700.7</v>
      </c>
      <c r="N68" s="109">
        <v>790</v>
      </c>
      <c r="O68" s="115">
        <v>189389.42</v>
      </c>
      <c r="P68" s="109">
        <v>66</v>
      </c>
      <c r="Q68" s="115">
        <v>17117.38</v>
      </c>
      <c r="R68" s="109">
        <v>632</v>
      </c>
      <c r="S68" s="115">
        <v>188397.95</v>
      </c>
      <c r="T68" s="109">
        <v>348</v>
      </c>
      <c r="U68" s="115">
        <v>69600</v>
      </c>
    </row>
    <row r="69" spans="1:21" ht="15" customHeight="1">
      <c r="A69" s="64" t="s">
        <v>619</v>
      </c>
      <c r="B69" s="112">
        <v>16251</v>
      </c>
      <c r="C69" s="113">
        <v>3926765.35</v>
      </c>
      <c r="D69" s="112">
        <v>16710</v>
      </c>
      <c r="E69" s="113">
        <v>4474014.22</v>
      </c>
      <c r="F69" s="114">
        <v>267.74471693596649</v>
      </c>
      <c r="G69" s="112">
        <v>22072.348000000002</v>
      </c>
      <c r="H69" s="101">
        <v>0.73626059175942671</v>
      </c>
      <c r="I69" s="101">
        <v>4.6772923921357713E-2</v>
      </c>
      <c r="J69" s="112">
        <v>622</v>
      </c>
      <c r="K69" s="113">
        <v>76290.12</v>
      </c>
      <c r="L69" s="112">
        <v>610</v>
      </c>
      <c r="M69" s="113">
        <v>54748.72</v>
      </c>
      <c r="N69" s="112">
        <v>694</v>
      </c>
      <c r="O69" s="113">
        <v>164437.35</v>
      </c>
      <c r="P69" s="112">
        <v>121</v>
      </c>
      <c r="Q69" s="113">
        <v>28830.73</v>
      </c>
      <c r="R69" s="112">
        <v>536</v>
      </c>
      <c r="S69" s="113">
        <v>166741.95000000001</v>
      </c>
      <c r="T69" s="112">
        <v>281.48599999999999</v>
      </c>
      <c r="U69" s="113">
        <v>56200</v>
      </c>
    </row>
    <row r="70" spans="1:21" ht="15" customHeight="1">
      <c r="A70" s="65" t="s">
        <v>536</v>
      </c>
      <c r="B70" s="109">
        <v>9546</v>
      </c>
      <c r="C70" s="115">
        <v>2250273.4900000002</v>
      </c>
      <c r="D70" s="109">
        <v>10292</v>
      </c>
      <c r="E70" s="115">
        <v>2997682.08</v>
      </c>
      <c r="F70" s="111">
        <v>291.26331908278274</v>
      </c>
      <c r="G70" s="109">
        <v>15506.986999999999</v>
      </c>
      <c r="H70" s="103">
        <v>0.6155934740900989</v>
      </c>
      <c r="I70" s="103">
        <v>0.41183750270642955</v>
      </c>
      <c r="J70" s="109">
        <v>3848</v>
      </c>
      <c r="K70" s="115">
        <v>317288.21999999997</v>
      </c>
      <c r="L70" s="109">
        <v>895</v>
      </c>
      <c r="M70" s="115">
        <v>98539.1</v>
      </c>
      <c r="N70" s="109">
        <v>450</v>
      </c>
      <c r="O70" s="115">
        <v>82689.72</v>
      </c>
      <c r="P70" s="109">
        <v>53</v>
      </c>
      <c r="Q70" s="115">
        <v>12978.39</v>
      </c>
      <c r="R70" s="109">
        <v>658</v>
      </c>
      <c r="S70" s="115">
        <v>181313.15</v>
      </c>
      <c r="T70" s="109">
        <v>273.22300000000001</v>
      </c>
      <c r="U70" s="115">
        <v>54600</v>
      </c>
    </row>
    <row r="71" spans="1:21" ht="15" customHeight="1">
      <c r="A71" s="64" t="s">
        <v>324</v>
      </c>
      <c r="B71" s="112">
        <v>10254</v>
      </c>
      <c r="C71" s="113">
        <v>2425958.41</v>
      </c>
      <c r="D71" s="112">
        <v>10960</v>
      </c>
      <c r="E71" s="113">
        <v>3118564.75</v>
      </c>
      <c r="F71" s="114">
        <v>284.54057937956202</v>
      </c>
      <c r="G71" s="112">
        <v>14776.717000000001</v>
      </c>
      <c r="H71" s="101">
        <v>0.69392951086496413</v>
      </c>
      <c r="I71" s="101">
        <v>0.26979445526342921</v>
      </c>
      <c r="J71" s="112">
        <v>2402</v>
      </c>
      <c r="K71" s="113">
        <v>200871.96</v>
      </c>
      <c r="L71" s="112">
        <v>595</v>
      </c>
      <c r="M71" s="113">
        <v>64257</v>
      </c>
      <c r="N71" s="112">
        <v>727</v>
      </c>
      <c r="O71" s="113">
        <v>147645</v>
      </c>
      <c r="P71" s="112">
        <v>88</v>
      </c>
      <c r="Q71" s="113">
        <v>21159.48</v>
      </c>
      <c r="R71" s="112">
        <v>695</v>
      </c>
      <c r="S71" s="113">
        <v>221072.9</v>
      </c>
      <c r="T71" s="112">
        <v>187.57500000000002</v>
      </c>
      <c r="U71" s="113">
        <v>37600</v>
      </c>
    </row>
    <row r="72" spans="1:21" ht="15" customHeight="1">
      <c r="A72" s="65" t="s">
        <v>620</v>
      </c>
      <c r="B72" s="109">
        <v>5315</v>
      </c>
      <c r="C72" s="115">
        <v>1339446.3999999999</v>
      </c>
      <c r="D72" s="109">
        <v>5687</v>
      </c>
      <c r="E72" s="115">
        <v>1859174.53</v>
      </c>
      <c r="F72" s="111">
        <v>326.91656936873574</v>
      </c>
      <c r="G72" s="109">
        <v>8368.3130000000001</v>
      </c>
      <c r="H72" s="103">
        <v>0.6351339869816055</v>
      </c>
      <c r="I72" s="103">
        <v>0.51880849362486292</v>
      </c>
      <c r="J72" s="109">
        <v>2616</v>
      </c>
      <c r="K72" s="115">
        <v>241174.86</v>
      </c>
      <c r="L72" s="109">
        <v>230</v>
      </c>
      <c r="M72" s="115">
        <v>29163.52</v>
      </c>
      <c r="N72" s="109">
        <v>349</v>
      </c>
      <c r="O72" s="115">
        <v>81442.98</v>
      </c>
      <c r="P72" s="109">
        <v>45</v>
      </c>
      <c r="Q72" s="115">
        <v>11613.32</v>
      </c>
      <c r="R72" s="109">
        <v>82</v>
      </c>
      <c r="S72" s="115">
        <v>23533.45</v>
      </c>
      <c r="T72" s="109">
        <v>664.33999999999992</v>
      </c>
      <c r="U72" s="115">
        <v>132800</v>
      </c>
    </row>
    <row r="73" spans="1:21" ht="15" customHeight="1">
      <c r="A73" s="64" t="s">
        <v>621</v>
      </c>
      <c r="B73" s="112">
        <v>17221</v>
      </c>
      <c r="C73" s="113">
        <v>4136943.38</v>
      </c>
      <c r="D73" s="112">
        <v>17792</v>
      </c>
      <c r="E73" s="113">
        <v>4814387.8600000003</v>
      </c>
      <c r="F73" s="114">
        <v>270.59284285071942</v>
      </c>
      <c r="G73" s="112">
        <v>21072.22</v>
      </c>
      <c r="H73" s="101">
        <v>0.81723710173868724</v>
      </c>
      <c r="I73" s="101">
        <v>7.6719940552285898E-2</v>
      </c>
      <c r="J73" s="112">
        <v>974</v>
      </c>
      <c r="K73" s="113">
        <v>120548.77</v>
      </c>
      <c r="L73" s="112">
        <v>565</v>
      </c>
      <c r="M73" s="113">
        <v>57038.27</v>
      </c>
      <c r="N73" s="112">
        <v>855</v>
      </c>
      <c r="O73" s="113">
        <v>169866.56</v>
      </c>
      <c r="P73" s="112">
        <v>162</v>
      </c>
      <c r="Q73" s="113">
        <v>41484.74</v>
      </c>
      <c r="R73" s="112">
        <v>578</v>
      </c>
      <c r="S73" s="113">
        <v>179106.15</v>
      </c>
      <c r="T73" s="112">
        <v>546.91200000000003</v>
      </c>
      <c r="U73" s="113">
        <v>109400</v>
      </c>
    </row>
    <row r="74" spans="1:21" ht="15" customHeight="1">
      <c r="A74" s="65" t="s">
        <v>334</v>
      </c>
      <c r="B74" s="109">
        <v>13873</v>
      </c>
      <c r="C74" s="115">
        <v>3378600.45</v>
      </c>
      <c r="D74" s="109">
        <v>14509</v>
      </c>
      <c r="E74" s="115">
        <v>4037453.79</v>
      </c>
      <c r="F74" s="111">
        <v>278.27236818526433</v>
      </c>
      <c r="G74" s="109">
        <v>17694.558999999997</v>
      </c>
      <c r="H74" s="103">
        <v>0.78402632131154004</v>
      </c>
      <c r="I74" s="103">
        <v>0.10665630058728505</v>
      </c>
      <c r="J74" s="109">
        <v>1137</v>
      </c>
      <c r="K74" s="115">
        <v>116025.25</v>
      </c>
      <c r="L74" s="109">
        <v>539</v>
      </c>
      <c r="M74" s="115">
        <v>55013.38</v>
      </c>
      <c r="N74" s="109">
        <v>820</v>
      </c>
      <c r="O74" s="115">
        <v>143415.65</v>
      </c>
      <c r="P74" s="109">
        <v>144</v>
      </c>
      <c r="Q74" s="115">
        <v>33809.47</v>
      </c>
      <c r="R74" s="109">
        <v>641</v>
      </c>
      <c r="S74" s="115">
        <v>203789.6</v>
      </c>
      <c r="T74" s="109">
        <v>534.09900000000005</v>
      </c>
      <c r="U74" s="115">
        <v>106800</v>
      </c>
    </row>
    <row r="75" spans="1:21" ht="15" customHeight="1">
      <c r="A75" s="64" t="s">
        <v>622</v>
      </c>
      <c r="B75" s="112">
        <v>9899</v>
      </c>
      <c r="C75" s="113">
        <v>2375502.5499999998</v>
      </c>
      <c r="D75" s="112">
        <v>10479</v>
      </c>
      <c r="E75" s="113">
        <v>3063114.09</v>
      </c>
      <c r="F75" s="114">
        <v>292.30977097051243</v>
      </c>
      <c r="G75" s="112">
        <v>14633.500000000002</v>
      </c>
      <c r="H75" s="101">
        <v>0.67646154371818079</v>
      </c>
      <c r="I75" s="101">
        <v>0.39140816544803864</v>
      </c>
      <c r="J75" s="112">
        <v>3451</v>
      </c>
      <c r="K75" s="113">
        <v>301003.73</v>
      </c>
      <c r="L75" s="112">
        <v>455</v>
      </c>
      <c r="M75" s="113">
        <v>52136.43</v>
      </c>
      <c r="N75" s="112">
        <v>537</v>
      </c>
      <c r="O75" s="113">
        <v>105007.51</v>
      </c>
      <c r="P75" s="112">
        <v>47</v>
      </c>
      <c r="Q75" s="113">
        <v>11896.07</v>
      </c>
      <c r="R75" s="112">
        <v>638</v>
      </c>
      <c r="S75" s="113">
        <v>188967.8</v>
      </c>
      <c r="T75" s="112">
        <v>142.72900000000001</v>
      </c>
      <c r="U75" s="113">
        <v>28600</v>
      </c>
    </row>
    <row r="76" spans="1:21" ht="15" customHeight="1">
      <c r="A76" s="65" t="s">
        <v>623</v>
      </c>
      <c r="B76" s="109">
        <v>5865</v>
      </c>
      <c r="C76" s="115">
        <v>1298416.58</v>
      </c>
      <c r="D76" s="109">
        <v>6672</v>
      </c>
      <c r="E76" s="115">
        <v>1911008.38</v>
      </c>
      <c r="F76" s="111">
        <v>286.42211930455636</v>
      </c>
      <c r="G76" s="109">
        <v>10709.925999999999</v>
      </c>
      <c r="H76" s="103">
        <v>0.54762283138090784</v>
      </c>
      <c r="I76" s="103">
        <v>0.54723891542857284</v>
      </c>
      <c r="J76" s="109">
        <v>3531</v>
      </c>
      <c r="K76" s="115">
        <v>286448.65000000002</v>
      </c>
      <c r="L76" s="109">
        <v>699</v>
      </c>
      <c r="M76" s="115">
        <v>89466.68</v>
      </c>
      <c r="N76" s="109">
        <v>529</v>
      </c>
      <c r="O76" s="115">
        <v>84731.7</v>
      </c>
      <c r="P76" s="109">
        <v>39</v>
      </c>
      <c r="Q76" s="115">
        <v>9623.52</v>
      </c>
      <c r="R76" s="109">
        <v>345</v>
      </c>
      <c r="S76" s="115">
        <v>112121.25</v>
      </c>
      <c r="T76" s="109">
        <v>151.03100000000001</v>
      </c>
      <c r="U76" s="115">
        <v>30200</v>
      </c>
    </row>
    <row r="77" spans="1:21" ht="15" customHeight="1">
      <c r="A77" s="64" t="s">
        <v>624</v>
      </c>
      <c r="B77" s="112">
        <v>8054</v>
      </c>
      <c r="C77" s="113">
        <v>2002587.37</v>
      </c>
      <c r="D77" s="112">
        <v>8498</v>
      </c>
      <c r="E77" s="113">
        <v>2639428.02</v>
      </c>
      <c r="F77" s="114">
        <v>310.59402447634739</v>
      </c>
      <c r="G77" s="112">
        <v>13450.253000000001</v>
      </c>
      <c r="H77" s="101">
        <v>0.59879914526514855</v>
      </c>
      <c r="I77" s="101">
        <v>0.45325047722104761</v>
      </c>
      <c r="J77" s="112">
        <v>3673</v>
      </c>
      <c r="K77" s="113">
        <v>324889.02</v>
      </c>
      <c r="L77" s="112">
        <v>392</v>
      </c>
      <c r="M77" s="113">
        <v>40886.6</v>
      </c>
      <c r="N77" s="112">
        <v>469</v>
      </c>
      <c r="O77" s="113">
        <v>101545.23</v>
      </c>
      <c r="P77" s="112">
        <v>40</v>
      </c>
      <c r="Q77" s="113">
        <v>10037.36</v>
      </c>
      <c r="R77" s="112">
        <v>363</v>
      </c>
      <c r="S77" s="113">
        <v>113882.45</v>
      </c>
      <c r="T77" s="112">
        <v>227.767</v>
      </c>
      <c r="U77" s="113">
        <v>45600</v>
      </c>
    </row>
    <row r="78" spans="1:21" ht="15" customHeight="1">
      <c r="A78" s="65" t="s">
        <v>540</v>
      </c>
      <c r="B78" s="109">
        <v>7292</v>
      </c>
      <c r="C78" s="115">
        <v>1797112.33</v>
      </c>
      <c r="D78" s="109">
        <v>7921</v>
      </c>
      <c r="E78" s="115">
        <v>2398613.6</v>
      </c>
      <c r="F78" s="111">
        <v>302.81701805327612</v>
      </c>
      <c r="G78" s="109">
        <v>11879.272000000001</v>
      </c>
      <c r="H78" s="103">
        <v>0.61384232973199027</v>
      </c>
      <c r="I78" s="103">
        <v>0.44235948344819642</v>
      </c>
      <c r="J78" s="109">
        <v>3166</v>
      </c>
      <c r="K78" s="115">
        <v>281955.71999999997</v>
      </c>
      <c r="L78" s="109">
        <v>601</v>
      </c>
      <c r="M78" s="115">
        <v>69796.13</v>
      </c>
      <c r="N78" s="109">
        <v>427</v>
      </c>
      <c r="O78" s="115">
        <v>67648.27</v>
      </c>
      <c r="P78" s="109">
        <v>55</v>
      </c>
      <c r="Q78" s="115">
        <v>15447.21</v>
      </c>
      <c r="R78" s="109">
        <v>306</v>
      </c>
      <c r="S78" s="115">
        <v>85853.95</v>
      </c>
      <c r="T78" s="109">
        <v>404.28700000000003</v>
      </c>
      <c r="U78" s="115">
        <v>80800</v>
      </c>
    </row>
    <row r="79" spans="1:21" ht="15" customHeight="1">
      <c r="A79" s="64" t="s">
        <v>625</v>
      </c>
      <c r="B79" s="112">
        <v>9064</v>
      </c>
      <c r="C79" s="113">
        <v>2190626.31</v>
      </c>
      <c r="D79" s="112">
        <v>9729</v>
      </c>
      <c r="E79" s="113">
        <v>2875339.44</v>
      </c>
      <c r="F79" s="114">
        <v>295.54316373728028</v>
      </c>
      <c r="G79" s="112">
        <v>12840.963000000002</v>
      </c>
      <c r="H79" s="101">
        <v>0.70586606316052769</v>
      </c>
      <c r="I79" s="101">
        <v>0.41027247831721586</v>
      </c>
      <c r="J79" s="112">
        <v>3174</v>
      </c>
      <c r="K79" s="113">
        <v>273051.7</v>
      </c>
      <c r="L79" s="112">
        <v>581</v>
      </c>
      <c r="M79" s="113">
        <v>68942.83</v>
      </c>
      <c r="N79" s="112">
        <v>602</v>
      </c>
      <c r="O79" s="113">
        <v>105925.07</v>
      </c>
      <c r="P79" s="112">
        <v>70</v>
      </c>
      <c r="Q79" s="113">
        <v>18218.98</v>
      </c>
      <c r="R79" s="112">
        <v>523</v>
      </c>
      <c r="S79" s="113">
        <v>156174.54999999999</v>
      </c>
      <c r="T79" s="112">
        <v>311.75400000000002</v>
      </c>
      <c r="U79" s="113">
        <v>62400</v>
      </c>
    </row>
    <row r="80" spans="1:21" ht="15" customHeight="1">
      <c r="A80" s="65" t="s">
        <v>360</v>
      </c>
      <c r="B80" s="109">
        <v>13386</v>
      </c>
      <c r="C80" s="115">
        <v>3257967.68</v>
      </c>
      <c r="D80" s="109">
        <v>14033</v>
      </c>
      <c r="E80" s="115">
        <v>4320909.84</v>
      </c>
      <c r="F80" s="111">
        <v>307.91062780588612</v>
      </c>
      <c r="G80" s="109">
        <v>17667.09</v>
      </c>
      <c r="H80" s="103">
        <v>0.75767995748026418</v>
      </c>
      <c r="I80" s="103">
        <v>0.64533106404279017</v>
      </c>
      <c r="J80" s="109">
        <v>6869</v>
      </c>
      <c r="K80" s="115">
        <v>603494.44999999995</v>
      </c>
      <c r="L80" s="109">
        <v>682</v>
      </c>
      <c r="M80" s="115">
        <v>64873.5</v>
      </c>
      <c r="N80" s="109">
        <v>732</v>
      </c>
      <c r="O80" s="115">
        <v>148519.85999999999</v>
      </c>
      <c r="P80" s="109">
        <v>80</v>
      </c>
      <c r="Q80" s="115">
        <v>19999.16</v>
      </c>
      <c r="R80" s="109">
        <v>576</v>
      </c>
      <c r="S80" s="115">
        <v>173855.2</v>
      </c>
      <c r="T80" s="109">
        <v>261.286</v>
      </c>
      <c r="U80" s="115">
        <v>52200</v>
      </c>
    </row>
    <row r="81" spans="1:21" ht="15" customHeight="1">
      <c r="A81" s="64" t="s">
        <v>626</v>
      </c>
      <c r="B81" s="112">
        <v>15415</v>
      </c>
      <c r="C81" s="113">
        <v>3728157.29</v>
      </c>
      <c r="D81" s="112">
        <v>15986</v>
      </c>
      <c r="E81" s="113">
        <v>4532763.42</v>
      </c>
      <c r="F81" s="114">
        <v>283.54581633929689</v>
      </c>
      <c r="G81" s="112">
        <v>19041.208999999999</v>
      </c>
      <c r="H81" s="101">
        <v>0.8095599391824333</v>
      </c>
      <c r="I81" s="101">
        <v>0.19657608911216909</v>
      </c>
      <c r="J81" s="112">
        <v>2255</v>
      </c>
      <c r="K81" s="113">
        <v>264884.21999999997</v>
      </c>
      <c r="L81" s="112">
        <v>548</v>
      </c>
      <c r="M81" s="113">
        <v>57011.26</v>
      </c>
      <c r="N81" s="112">
        <v>915</v>
      </c>
      <c r="O81" s="113">
        <v>210428.22</v>
      </c>
      <c r="P81" s="112">
        <v>222</v>
      </c>
      <c r="Q81" s="113">
        <v>51467.43</v>
      </c>
      <c r="R81" s="112">
        <v>439</v>
      </c>
      <c r="S81" s="113">
        <v>130815</v>
      </c>
      <c r="T81" s="112">
        <v>450.31299999999999</v>
      </c>
      <c r="U81" s="113">
        <v>90000</v>
      </c>
    </row>
    <row r="82" spans="1:21" ht="15" customHeight="1">
      <c r="A82" s="65" t="s">
        <v>367</v>
      </c>
      <c r="B82" s="109">
        <v>6581</v>
      </c>
      <c r="C82" s="115">
        <v>1612136.58</v>
      </c>
      <c r="D82" s="109">
        <v>7016</v>
      </c>
      <c r="E82" s="115">
        <v>2173786.73</v>
      </c>
      <c r="F82" s="111">
        <v>309.83277223489165</v>
      </c>
      <c r="G82" s="109">
        <v>12294.039000000001</v>
      </c>
      <c r="H82" s="103">
        <v>0.53530007510143729</v>
      </c>
      <c r="I82" s="103">
        <v>0.48851398043837718</v>
      </c>
      <c r="J82" s="109">
        <v>3618</v>
      </c>
      <c r="K82" s="115">
        <v>320898.40999999997</v>
      </c>
      <c r="L82" s="109">
        <v>527</v>
      </c>
      <c r="M82" s="115">
        <v>53977.26</v>
      </c>
      <c r="N82" s="109">
        <v>347</v>
      </c>
      <c r="O82" s="115">
        <v>57084.12</v>
      </c>
      <c r="P82" s="109">
        <v>33</v>
      </c>
      <c r="Q82" s="115">
        <v>8179.61</v>
      </c>
      <c r="R82" s="109">
        <v>284</v>
      </c>
      <c r="S82" s="115">
        <v>76110.75</v>
      </c>
      <c r="T82" s="109">
        <v>227.232</v>
      </c>
      <c r="U82" s="115">
        <v>45400</v>
      </c>
    </row>
    <row r="83" spans="1:21" ht="15" customHeight="1">
      <c r="A83" s="64" t="s">
        <v>627</v>
      </c>
      <c r="B83" s="112">
        <v>6986</v>
      </c>
      <c r="C83" s="113">
        <v>1736113.13</v>
      </c>
      <c r="D83" s="112">
        <v>7301</v>
      </c>
      <c r="E83" s="113">
        <v>2268538.71</v>
      </c>
      <c r="F83" s="114">
        <v>310.71616353924122</v>
      </c>
      <c r="G83" s="112">
        <v>12301.793000000001</v>
      </c>
      <c r="H83" s="101">
        <v>0.5678846977834856</v>
      </c>
      <c r="I83" s="101">
        <v>0.45800486604875351</v>
      </c>
      <c r="J83" s="112">
        <v>3395</v>
      </c>
      <c r="K83" s="113">
        <v>307661.07</v>
      </c>
      <c r="L83" s="112">
        <v>277</v>
      </c>
      <c r="M83" s="113">
        <v>29967.3</v>
      </c>
      <c r="N83" s="112">
        <v>312</v>
      </c>
      <c r="O83" s="113">
        <v>58755.21</v>
      </c>
      <c r="P83" s="112">
        <v>35</v>
      </c>
      <c r="Q83" s="113">
        <v>8910.7999999999993</v>
      </c>
      <c r="R83" s="112">
        <v>314</v>
      </c>
      <c r="S83" s="113">
        <v>95331.199999999997</v>
      </c>
      <c r="T83" s="112">
        <v>158.81199999999998</v>
      </c>
      <c r="U83" s="113">
        <v>31800</v>
      </c>
    </row>
    <row r="84" spans="1:21" ht="15" customHeight="1">
      <c r="A84" s="65" t="s">
        <v>628</v>
      </c>
      <c r="B84" s="109">
        <v>12508</v>
      </c>
      <c r="C84" s="115">
        <v>3110001.36</v>
      </c>
      <c r="D84" s="109">
        <v>13073</v>
      </c>
      <c r="E84" s="115">
        <v>3927389.54</v>
      </c>
      <c r="F84" s="111">
        <v>300.41991432723933</v>
      </c>
      <c r="G84" s="109">
        <v>16277.140000000001</v>
      </c>
      <c r="H84" s="103">
        <v>0.76843966446193857</v>
      </c>
      <c r="I84" s="103">
        <v>0.30797693925787145</v>
      </c>
      <c r="J84" s="109">
        <v>3020</v>
      </c>
      <c r="K84" s="115">
        <v>291367.74</v>
      </c>
      <c r="L84" s="109">
        <v>568</v>
      </c>
      <c r="M84" s="115">
        <v>54915.040000000001</v>
      </c>
      <c r="N84" s="109">
        <v>761</v>
      </c>
      <c r="O84" s="115">
        <v>146043.6</v>
      </c>
      <c r="P84" s="109">
        <v>184</v>
      </c>
      <c r="Q84" s="115">
        <v>45920.639999999999</v>
      </c>
      <c r="R84" s="109">
        <v>633</v>
      </c>
      <c r="S84" s="115">
        <v>200341.15</v>
      </c>
      <c r="T84" s="109">
        <v>393.56900000000002</v>
      </c>
      <c r="U84" s="115">
        <v>78800</v>
      </c>
    </row>
    <row r="85" spans="1:21" ht="15" customHeight="1">
      <c r="A85" s="64" t="s">
        <v>357</v>
      </c>
      <c r="B85" s="112">
        <v>4431</v>
      </c>
      <c r="C85" s="113">
        <v>1063476.06</v>
      </c>
      <c r="D85" s="112">
        <v>4640</v>
      </c>
      <c r="E85" s="113">
        <v>1412981.67</v>
      </c>
      <c r="F85" s="114">
        <v>304.521911637931</v>
      </c>
      <c r="G85" s="112">
        <v>9796.0600000000013</v>
      </c>
      <c r="H85" s="101">
        <v>0.45232471013856584</v>
      </c>
      <c r="I85" s="101">
        <v>0.31387181217585364</v>
      </c>
      <c r="J85" s="112">
        <v>1852</v>
      </c>
      <c r="K85" s="113">
        <v>156230.48000000001</v>
      </c>
      <c r="L85" s="112">
        <v>112</v>
      </c>
      <c r="M85" s="113">
        <v>10588.68</v>
      </c>
      <c r="N85" s="112">
        <v>158</v>
      </c>
      <c r="O85" s="113">
        <v>34511.360000000001</v>
      </c>
      <c r="P85" s="112">
        <v>37</v>
      </c>
      <c r="Q85" s="113">
        <v>9445.64</v>
      </c>
      <c r="R85" s="112">
        <v>353</v>
      </c>
      <c r="S85" s="113">
        <v>101129.45</v>
      </c>
      <c r="T85" s="112">
        <v>188.13600000000002</v>
      </c>
      <c r="U85" s="113">
        <v>37600</v>
      </c>
    </row>
    <row r="86" spans="1:21" ht="15" customHeight="1">
      <c r="A86" s="65" t="s">
        <v>629</v>
      </c>
      <c r="B86" s="109">
        <v>13335</v>
      </c>
      <c r="C86" s="115">
        <v>3110034.6</v>
      </c>
      <c r="D86" s="109">
        <v>13854</v>
      </c>
      <c r="E86" s="115">
        <v>3741118.26</v>
      </c>
      <c r="F86" s="111">
        <v>270.03885231702031</v>
      </c>
      <c r="G86" s="109">
        <v>17627.724000000002</v>
      </c>
      <c r="H86" s="103">
        <v>0.7564788284636178</v>
      </c>
      <c r="I86" s="103">
        <v>0.14154397638560534</v>
      </c>
      <c r="J86" s="109">
        <v>1503</v>
      </c>
      <c r="K86" s="115">
        <v>150406.10999999999</v>
      </c>
      <c r="L86" s="109">
        <v>497</v>
      </c>
      <c r="M86" s="115">
        <v>51955.32</v>
      </c>
      <c r="N86" s="109">
        <v>766</v>
      </c>
      <c r="O86" s="115">
        <v>165291.28</v>
      </c>
      <c r="P86" s="109">
        <v>87</v>
      </c>
      <c r="Q86" s="115">
        <v>22259.45</v>
      </c>
      <c r="R86" s="109">
        <v>588</v>
      </c>
      <c r="S86" s="115">
        <v>185771.5</v>
      </c>
      <c r="T86" s="109">
        <v>276.964</v>
      </c>
      <c r="U86" s="115">
        <v>55400</v>
      </c>
    </row>
    <row r="87" spans="1:21" ht="15" customHeight="1">
      <c r="A87" s="64" t="s">
        <v>630</v>
      </c>
      <c r="B87" s="112">
        <v>10216</v>
      </c>
      <c r="C87" s="113">
        <v>2568393.92</v>
      </c>
      <c r="D87" s="112">
        <v>10817</v>
      </c>
      <c r="E87" s="113">
        <v>3303728.02</v>
      </c>
      <c r="F87" s="114">
        <v>305.41998890635114</v>
      </c>
      <c r="G87" s="112">
        <v>13964.168</v>
      </c>
      <c r="H87" s="101">
        <v>0.7315867296927393</v>
      </c>
      <c r="I87" s="101">
        <v>0.35886049016135052</v>
      </c>
      <c r="J87" s="112">
        <v>3019</v>
      </c>
      <c r="K87" s="113">
        <v>298629.67</v>
      </c>
      <c r="L87" s="112">
        <v>472</v>
      </c>
      <c r="M87" s="113">
        <v>54802.86</v>
      </c>
      <c r="N87" s="112">
        <v>751</v>
      </c>
      <c r="O87" s="113">
        <v>132533.92000000001</v>
      </c>
      <c r="P87" s="112">
        <v>127</v>
      </c>
      <c r="Q87" s="113">
        <v>33561.65</v>
      </c>
      <c r="R87" s="112">
        <v>381</v>
      </c>
      <c r="S87" s="113">
        <v>112406</v>
      </c>
      <c r="T87" s="112">
        <v>516.72</v>
      </c>
      <c r="U87" s="113">
        <v>103400</v>
      </c>
    </row>
    <row r="88" spans="1:21" ht="15" customHeight="1">
      <c r="A88" s="65" t="s">
        <v>631</v>
      </c>
      <c r="B88" s="109">
        <v>12086</v>
      </c>
      <c r="C88" s="115">
        <v>2979725.62</v>
      </c>
      <c r="D88" s="109">
        <v>12794</v>
      </c>
      <c r="E88" s="115">
        <v>3936632.22</v>
      </c>
      <c r="F88" s="111">
        <v>307.6936235735501</v>
      </c>
      <c r="G88" s="109">
        <v>16325.657999999999</v>
      </c>
      <c r="H88" s="103">
        <v>0.74030706756199349</v>
      </c>
      <c r="I88" s="103">
        <v>0.39387551032753992</v>
      </c>
      <c r="J88" s="109">
        <v>3874</v>
      </c>
      <c r="K88" s="115">
        <v>362550.04</v>
      </c>
      <c r="L88" s="109">
        <v>633</v>
      </c>
      <c r="M88" s="115">
        <v>72195.199999999997</v>
      </c>
      <c r="N88" s="109">
        <v>810</v>
      </c>
      <c r="O88" s="115">
        <v>158466.23000000001</v>
      </c>
      <c r="P88" s="109">
        <v>133</v>
      </c>
      <c r="Q88" s="115">
        <v>35221.339999999997</v>
      </c>
      <c r="R88" s="109">
        <v>821</v>
      </c>
      <c r="S88" s="115">
        <v>256073.8</v>
      </c>
      <c r="T88" s="109">
        <v>362.34800000000001</v>
      </c>
      <c r="U88" s="115">
        <v>72400</v>
      </c>
    </row>
    <row r="89" spans="1:21" ht="15" customHeight="1">
      <c r="A89" s="64" t="s">
        <v>544</v>
      </c>
      <c r="B89" s="112">
        <v>15526</v>
      </c>
      <c r="C89" s="113">
        <v>3685087.61</v>
      </c>
      <c r="D89" s="112">
        <v>15945</v>
      </c>
      <c r="E89" s="113">
        <v>4145013.13</v>
      </c>
      <c r="F89" s="114">
        <v>259.95692254625271</v>
      </c>
      <c r="G89" s="112">
        <v>21258.510000000002</v>
      </c>
      <c r="H89" s="101">
        <v>0.73034281330159068</v>
      </c>
      <c r="I89" s="101">
        <v>7.0895367104877594E-2</v>
      </c>
      <c r="J89" s="112">
        <v>908</v>
      </c>
      <c r="K89" s="113">
        <v>104011.55</v>
      </c>
      <c r="L89" s="112">
        <v>547</v>
      </c>
      <c r="M89" s="113">
        <v>56777.760000000002</v>
      </c>
      <c r="N89" s="112">
        <v>500</v>
      </c>
      <c r="O89" s="113">
        <v>104579.06</v>
      </c>
      <c r="P89" s="112">
        <v>112</v>
      </c>
      <c r="Q89" s="113">
        <v>28076.799999999999</v>
      </c>
      <c r="R89" s="112">
        <v>305</v>
      </c>
      <c r="S89" s="113">
        <v>87080.35</v>
      </c>
      <c r="T89" s="112">
        <v>396.92099999999999</v>
      </c>
      <c r="U89" s="113">
        <v>79400</v>
      </c>
    </row>
    <row r="90" spans="1:21" ht="15" customHeight="1">
      <c r="A90" s="65" t="s">
        <v>632</v>
      </c>
      <c r="B90" s="109">
        <v>10579</v>
      </c>
      <c r="C90" s="115">
        <v>2530399.15</v>
      </c>
      <c r="D90" s="109">
        <v>11090</v>
      </c>
      <c r="E90" s="115">
        <v>2988332.7</v>
      </c>
      <c r="F90" s="111">
        <v>269.46192064923355</v>
      </c>
      <c r="G90" s="109">
        <v>14429.586000000001</v>
      </c>
      <c r="H90" s="103">
        <v>0.73314646726524235</v>
      </c>
      <c r="I90" s="103">
        <v>5.7286721421115613E-2</v>
      </c>
      <c r="J90" s="109">
        <v>498</v>
      </c>
      <c r="K90" s="115">
        <v>49039.02</v>
      </c>
      <c r="L90" s="109">
        <v>437</v>
      </c>
      <c r="M90" s="115">
        <v>43739.75</v>
      </c>
      <c r="N90" s="109">
        <v>593</v>
      </c>
      <c r="O90" s="115">
        <v>108226.93</v>
      </c>
      <c r="P90" s="109">
        <v>105</v>
      </c>
      <c r="Q90" s="115">
        <v>24968.9</v>
      </c>
      <c r="R90" s="109">
        <v>559</v>
      </c>
      <c r="S90" s="115">
        <v>178958.95</v>
      </c>
      <c r="T90" s="109">
        <v>265.41300000000001</v>
      </c>
      <c r="U90" s="115">
        <v>53000</v>
      </c>
    </row>
    <row r="91" spans="1:21" ht="15" customHeight="1">
      <c r="A91" s="64" t="s">
        <v>633</v>
      </c>
      <c r="B91" s="112">
        <v>3342</v>
      </c>
      <c r="C91" s="113">
        <v>818166.19</v>
      </c>
      <c r="D91" s="112">
        <v>3603</v>
      </c>
      <c r="E91" s="113">
        <v>1112470.57</v>
      </c>
      <c r="F91" s="114">
        <v>308.76230086039413</v>
      </c>
      <c r="G91" s="112">
        <v>7064.8329999999996</v>
      </c>
      <c r="H91" s="101">
        <v>0.47304727514436651</v>
      </c>
      <c r="I91" s="101">
        <v>0.3964128747006343</v>
      </c>
      <c r="J91" s="112">
        <v>1687</v>
      </c>
      <c r="K91" s="113">
        <v>141753.95000000001</v>
      </c>
      <c r="L91" s="112">
        <v>136</v>
      </c>
      <c r="M91" s="113">
        <v>15014.36</v>
      </c>
      <c r="N91" s="112">
        <v>194</v>
      </c>
      <c r="O91" s="113">
        <v>44266.96</v>
      </c>
      <c r="P91" s="112">
        <v>16</v>
      </c>
      <c r="Q91" s="113">
        <v>4426.42</v>
      </c>
      <c r="R91" s="112">
        <v>172</v>
      </c>
      <c r="S91" s="113">
        <v>50642.7</v>
      </c>
      <c r="T91" s="112">
        <v>191.083</v>
      </c>
      <c r="U91" s="113">
        <v>38200</v>
      </c>
    </row>
    <row r="92" spans="1:21" ht="15" customHeight="1">
      <c r="A92" s="65" t="s">
        <v>353</v>
      </c>
      <c r="B92" s="109">
        <v>11659</v>
      </c>
      <c r="C92" s="115">
        <v>2655915.71</v>
      </c>
      <c r="D92" s="109">
        <v>12181</v>
      </c>
      <c r="E92" s="115">
        <v>3710369.7</v>
      </c>
      <c r="F92" s="111">
        <v>304.60304572695185</v>
      </c>
      <c r="G92" s="109">
        <v>15200.518999999998</v>
      </c>
      <c r="H92" s="103">
        <v>0.76701328421746662</v>
      </c>
      <c r="I92" s="103">
        <v>0.7722884600581208</v>
      </c>
      <c r="J92" s="109">
        <v>7073</v>
      </c>
      <c r="K92" s="115">
        <v>599958.55000000005</v>
      </c>
      <c r="L92" s="109">
        <v>537</v>
      </c>
      <c r="M92" s="115">
        <v>59301.7</v>
      </c>
      <c r="N92" s="109">
        <v>526</v>
      </c>
      <c r="O92" s="115">
        <v>116043</v>
      </c>
      <c r="P92" s="109">
        <v>88</v>
      </c>
      <c r="Q92" s="115">
        <v>22188.1</v>
      </c>
      <c r="R92" s="109">
        <v>669</v>
      </c>
      <c r="S92" s="115">
        <v>198362.65</v>
      </c>
      <c r="T92" s="109">
        <v>292.79300000000001</v>
      </c>
      <c r="U92" s="115">
        <v>58600</v>
      </c>
    </row>
    <row r="93" spans="1:21" ht="15" customHeight="1">
      <c r="A93" s="64" t="s">
        <v>634</v>
      </c>
      <c r="B93" s="112">
        <v>6070</v>
      </c>
      <c r="C93" s="113">
        <v>1519036.58</v>
      </c>
      <c r="D93" s="112">
        <v>6419</v>
      </c>
      <c r="E93" s="113">
        <v>2027217.18</v>
      </c>
      <c r="F93" s="114">
        <v>315.81510827231654</v>
      </c>
      <c r="G93" s="112">
        <v>9379.7479999999996</v>
      </c>
      <c r="H93" s="101">
        <v>0.64713892100299497</v>
      </c>
      <c r="I93" s="101">
        <v>0.50079623061471767</v>
      </c>
      <c r="J93" s="112">
        <v>2830</v>
      </c>
      <c r="K93" s="113">
        <v>256200.48</v>
      </c>
      <c r="L93" s="112">
        <v>280</v>
      </c>
      <c r="M93" s="113">
        <v>34588.080000000002</v>
      </c>
      <c r="N93" s="112">
        <v>331</v>
      </c>
      <c r="O93" s="113">
        <v>72848.91</v>
      </c>
      <c r="P93" s="112">
        <v>35</v>
      </c>
      <c r="Q93" s="113">
        <v>9523.73</v>
      </c>
      <c r="R93" s="112">
        <v>172</v>
      </c>
      <c r="S93" s="113">
        <v>47219.4</v>
      </c>
      <c r="T93" s="112">
        <v>439.47099999999995</v>
      </c>
      <c r="U93" s="113">
        <v>87800</v>
      </c>
    </row>
    <row r="94" spans="1:21" ht="15" customHeight="1">
      <c r="A94" s="65" t="s">
        <v>635</v>
      </c>
      <c r="B94" s="109">
        <v>11701</v>
      </c>
      <c r="C94" s="115">
        <v>2890590.24</v>
      </c>
      <c r="D94" s="109">
        <v>12307</v>
      </c>
      <c r="E94" s="115">
        <v>3789263.37</v>
      </c>
      <c r="F94" s="111">
        <v>307.89496790444463</v>
      </c>
      <c r="G94" s="109">
        <v>16268.304</v>
      </c>
      <c r="H94" s="103">
        <v>0.71925137371418679</v>
      </c>
      <c r="I94" s="103">
        <v>0.53091544189450379</v>
      </c>
      <c r="J94" s="109">
        <v>5203</v>
      </c>
      <c r="K94" s="115">
        <v>482444.01</v>
      </c>
      <c r="L94" s="109">
        <v>617</v>
      </c>
      <c r="M94" s="115">
        <v>68586.44</v>
      </c>
      <c r="N94" s="109">
        <v>628</v>
      </c>
      <c r="O94" s="115">
        <v>117091.44</v>
      </c>
      <c r="P94" s="109">
        <v>122</v>
      </c>
      <c r="Q94" s="115">
        <v>31333.54</v>
      </c>
      <c r="R94" s="109">
        <v>505</v>
      </c>
      <c r="S94" s="115">
        <v>156617.70000000001</v>
      </c>
      <c r="T94" s="109">
        <v>212.57499999999999</v>
      </c>
      <c r="U94" s="115">
        <v>42600</v>
      </c>
    </row>
    <row r="95" spans="1:21" ht="15" customHeight="1">
      <c r="A95" s="64" t="s">
        <v>375</v>
      </c>
      <c r="B95" s="112">
        <v>4064</v>
      </c>
      <c r="C95" s="113">
        <v>1000518.09</v>
      </c>
      <c r="D95" s="112">
        <v>4428</v>
      </c>
      <c r="E95" s="113">
        <v>1409152.37</v>
      </c>
      <c r="F95" s="114">
        <v>318.23675925925926</v>
      </c>
      <c r="G95" s="112">
        <v>7364.0540000000001</v>
      </c>
      <c r="H95" s="101">
        <v>0.55186993468543277</v>
      </c>
      <c r="I95" s="101">
        <v>0.51882159433740715</v>
      </c>
      <c r="J95" s="112">
        <v>2302</v>
      </c>
      <c r="K95" s="113">
        <v>202216.31</v>
      </c>
      <c r="L95" s="112">
        <v>305</v>
      </c>
      <c r="M95" s="113">
        <v>35570.07</v>
      </c>
      <c r="N95" s="112">
        <v>237</v>
      </c>
      <c r="O95" s="113">
        <v>44092.52</v>
      </c>
      <c r="P95" s="112">
        <v>28</v>
      </c>
      <c r="Q95" s="113">
        <v>7115.22</v>
      </c>
      <c r="R95" s="112">
        <v>147</v>
      </c>
      <c r="S95" s="113">
        <v>41440.15</v>
      </c>
      <c r="T95" s="112">
        <v>391.36500000000001</v>
      </c>
      <c r="U95" s="113">
        <v>78200</v>
      </c>
    </row>
    <row r="96" spans="1:21" ht="15" customHeight="1">
      <c r="A96" s="65" t="s">
        <v>351</v>
      </c>
      <c r="B96" s="109">
        <v>8646</v>
      </c>
      <c r="C96" s="115">
        <v>2037418.22</v>
      </c>
      <c r="D96" s="109">
        <v>9333</v>
      </c>
      <c r="E96" s="115">
        <v>2819038.53</v>
      </c>
      <c r="F96" s="111">
        <v>302.0506300225008</v>
      </c>
      <c r="G96" s="109">
        <v>12409.101000000001</v>
      </c>
      <c r="H96" s="103">
        <v>0.69674668616203539</v>
      </c>
      <c r="I96" s="103">
        <v>0.55425544194180931</v>
      </c>
      <c r="J96" s="109">
        <v>4144</v>
      </c>
      <c r="K96" s="115">
        <v>359405.88</v>
      </c>
      <c r="L96" s="109">
        <v>478</v>
      </c>
      <c r="M96" s="115">
        <v>53605.279999999999</v>
      </c>
      <c r="N96" s="109">
        <v>753</v>
      </c>
      <c r="O96" s="115">
        <v>155250.23999999999</v>
      </c>
      <c r="P96" s="109">
        <v>66</v>
      </c>
      <c r="Q96" s="115">
        <v>16201.81</v>
      </c>
      <c r="R96" s="109">
        <v>381</v>
      </c>
      <c r="S96" s="115">
        <v>121157.1</v>
      </c>
      <c r="T96" s="109">
        <v>379.78800000000001</v>
      </c>
      <c r="U96" s="115">
        <v>76000</v>
      </c>
    </row>
    <row r="97" spans="1:21" ht="15" customHeight="1">
      <c r="A97" s="64" t="s">
        <v>316</v>
      </c>
      <c r="B97" s="112">
        <v>13756</v>
      </c>
      <c r="C97" s="113">
        <v>3371391.35</v>
      </c>
      <c r="D97" s="112">
        <v>14234</v>
      </c>
      <c r="E97" s="113">
        <v>4287349.8899999997</v>
      </c>
      <c r="F97" s="114">
        <v>301.20485387101303</v>
      </c>
      <c r="G97" s="112">
        <v>18688.184000000001</v>
      </c>
      <c r="H97" s="101">
        <v>0.73608008140330805</v>
      </c>
      <c r="I97" s="101">
        <v>0.44299880706496059</v>
      </c>
      <c r="J97" s="112">
        <v>4988</v>
      </c>
      <c r="K97" s="113">
        <v>445200.61</v>
      </c>
      <c r="L97" s="112">
        <v>473</v>
      </c>
      <c r="M97" s="113">
        <v>44667.27</v>
      </c>
      <c r="N97" s="112">
        <v>532</v>
      </c>
      <c r="O97" s="113">
        <v>103496.15</v>
      </c>
      <c r="P97" s="112">
        <v>72</v>
      </c>
      <c r="Q97" s="113">
        <v>19269.509999999998</v>
      </c>
      <c r="R97" s="112">
        <v>816</v>
      </c>
      <c r="S97" s="113">
        <v>245725</v>
      </c>
      <c r="T97" s="112">
        <v>288.39399999999995</v>
      </c>
      <c r="U97" s="113">
        <v>57600</v>
      </c>
    </row>
    <row r="98" spans="1:21" ht="15" customHeight="1">
      <c r="A98" s="65" t="s">
        <v>636</v>
      </c>
      <c r="B98" s="109">
        <v>14688</v>
      </c>
      <c r="C98" s="115">
        <v>3529675.8</v>
      </c>
      <c r="D98" s="109">
        <v>15396</v>
      </c>
      <c r="E98" s="115">
        <v>4599103.7</v>
      </c>
      <c r="F98" s="111">
        <v>298.72068719147831</v>
      </c>
      <c r="G98" s="109">
        <v>19441.902999999998</v>
      </c>
      <c r="H98" s="103">
        <v>0.75548160074659365</v>
      </c>
      <c r="I98" s="103">
        <v>0.32963613242305606</v>
      </c>
      <c r="J98" s="109">
        <v>3861</v>
      </c>
      <c r="K98" s="115">
        <v>363633.51</v>
      </c>
      <c r="L98" s="109">
        <v>740</v>
      </c>
      <c r="M98" s="115">
        <v>73219.86</v>
      </c>
      <c r="N98" s="109">
        <v>1074</v>
      </c>
      <c r="O98" s="115">
        <v>231331.92</v>
      </c>
      <c r="P98" s="109">
        <v>198</v>
      </c>
      <c r="Q98" s="115">
        <v>49536.31</v>
      </c>
      <c r="R98" s="109">
        <v>955</v>
      </c>
      <c r="S98" s="115">
        <v>302706.3</v>
      </c>
      <c r="T98" s="109">
        <v>245.05</v>
      </c>
      <c r="U98" s="115">
        <v>49000</v>
      </c>
    </row>
    <row r="99" spans="1:21">
      <c r="A99" s="31"/>
      <c r="B99" s="116"/>
      <c r="C99" s="116"/>
      <c r="E99" s="116"/>
      <c r="F99" s="116"/>
      <c r="G99" s="116"/>
      <c r="J99" s="116"/>
      <c r="K99" s="116"/>
      <c r="L99" s="116"/>
      <c r="M99" s="116"/>
      <c r="N99" s="116"/>
      <c r="O99" s="116"/>
      <c r="P99" s="116"/>
      <c r="Q99" s="116"/>
      <c r="R99" s="116"/>
      <c r="S99" s="116"/>
      <c r="T99" s="116"/>
      <c r="U99" s="116"/>
    </row>
    <row r="100" spans="1:21">
      <c r="A100" s="32" t="s">
        <v>216</v>
      </c>
    </row>
    <row r="101" spans="1:21">
      <c r="A101" s="33" t="s">
        <v>230</v>
      </c>
    </row>
    <row r="102" spans="1:21">
      <c r="A102" s="39" t="s">
        <v>637</v>
      </c>
    </row>
    <row r="103" spans="1:21">
      <c r="A103" s="32" t="s">
        <v>638</v>
      </c>
    </row>
    <row r="104" spans="1:21">
      <c r="A104" s="33" t="s">
        <v>639</v>
      </c>
    </row>
    <row r="105" spans="1:21">
      <c r="A105" s="39" t="s">
        <v>565</v>
      </c>
    </row>
  </sheetData>
  <sheetProtection selectLockedCells="1" sort="0" autoFilter="0"/>
  <protectedRanges>
    <protectedRange sqref="A4:C5 D4:D97 A7:C98 C6 E4:I98 J4:U5" name="Range1"/>
    <protectedRange sqref="A6" name="Range1_1"/>
    <protectedRange sqref="B6" name="Range1_2"/>
  </protectedRanges>
  <autoFilter ref="A4:U5">
    <filterColumn colId="1" showButton="0"/>
    <filterColumn colId="3" showButton="0"/>
    <filterColumn colId="4" showButton="0"/>
    <filterColumn colId="9" showButton="0"/>
    <filterColumn colId="11" showButton="0"/>
    <filterColumn colId="13" showButton="0"/>
    <filterColumn colId="15" showButton="0"/>
    <filterColumn colId="17" showButton="0"/>
    <filterColumn colId="19" showButton="0"/>
  </autoFilter>
  <mergeCells count="12">
    <mergeCell ref="N4:O4"/>
    <mergeCell ref="P4:Q4"/>
    <mergeCell ref="T4:U4"/>
    <mergeCell ref="R4:S4"/>
    <mergeCell ref="H4:H5"/>
    <mergeCell ref="A4:A5"/>
    <mergeCell ref="B4:C4"/>
    <mergeCell ref="G4:G5"/>
    <mergeCell ref="D4:F4"/>
    <mergeCell ref="I4:I5"/>
    <mergeCell ref="J4:K4"/>
    <mergeCell ref="L4:M4"/>
  </mergeCells>
  <conditionalFormatting sqref="B6:B98">
    <cfRule type="cellIs" dxfId="13" priority="15" operator="equal">
      <formula>10</formula>
    </cfRule>
  </conditionalFormatting>
  <conditionalFormatting sqref="H4:I4">
    <cfRule type="cellIs" dxfId="12" priority="14" operator="equal">
      <formula>10</formula>
    </cfRule>
  </conditionalFormatting>
  <conditionalFormatting sqref="H6:I6">
    <cfRule type="cellIs" dxfId="11" priority="13" operator="equal">
      <formula>10</formula>
    </cfRule>
  </conditionalFormatting>
  <conditionalFormatting sqref="H8:I8 H10:I10 H12:I12 H14:I14 H16:I16 H18:I18 H20:I20 H22:I22 H24:I24 H26:I26 H28:I28 H30:I30 H32:I32 H34:I34 H36:I36 H38:I38 H40:I40 H42:I42 H44:I44 H46:I46 H48:I48 H50:I50 H52:I52 H54:I54 H56:I56 H58:I58 H60:I60 H62:I62 H64:I64 H66:I66 H68:I68 H70:I70 H72:I72 H74:I74 H76:I76 H78:I78 H80:I80 H82:I82 H84:I84 H86:I86 H88:I88 H90:I90 H92:I92 H94:I94 H96:I96 H98:I98">
    <cfRule type="cellIs" dxfId="10" priority="12" operator="equal">
      <formula>10</formula>
    </cfRule>
  </conditionalFormatting>
  <conditionalFormatting sqref="D6:D98">
    <cfRule type="cellIs" dxfId="9" priority="11" operator="equal">
      <formula>10</formula>
    </cfRule>
  </conditionalFormatting>
  <conditionalFormatting sqref="J6:J98">
    <cfRule type="cellIs" dxfId="8" priority="10" operator="equal">
      <formula>10</formula>
    </cfRule>
  </conditionalFormatting>
  <conditionalFormatting sqref="L6:L98">
    <cfRule type="cellIs" dxfId="7" priority="9" operator="equal">
      <formula>10</formula>
    </cfRule>
  </conditionalFormatting>
  <conditionalFormatting sqref="N6:N98">
    <cfRule type="cellIs" dxfId="6" priority="8" operator="equal">
      <formula>10</formula>
    </cfRule>
  </conditionalFormatting>
  <conditionalFormatting sqref="P6:P98">
    <cfRule type="cellIs" dxfId="5" priority="7" operator="equal">
      <formula>10</formula>
    </cfRule>
  </conditionalFormatting>
  <conditionalFormatting sqref="R6:R98">
    <cfRule type="cellIs" dxfId="4" priority="6" operator="equal">
      <formula>10</formula>
    </cfRule>
  </conditionalFormatting>
  <conditionalFormatting sqref="I4">
    <cfRule type="cellIs" dxfId="3" priority="4" operator="equal">
      <formula>10</formula>
    </cfRule>
  </conditionalFormatting>
  <conditionalFormatting sqref="I6">
    <cfRule type="cellIs" dxfId="2" priority="3" operator="equal">
      <formula>10</formula>
    </cfRule>
  </conditionalFormatting>
  <conditionalFormatting sqref="I8 I10 I12 I14 I16 I18 I20 I22 I24 I26 I28 I30 I32 I34 I36 I38 I40 I42 I44 I46 I48 I50 I52 I54 I56 I58 I60 I62 I64 I66 I68 I70 I72 I74 I76 I78 I80 I82 I84 I86 I88 I90 I92 I94 I96 I98">
    <cfRule type="cellIs" dxfId="1" priority="2" operator="equal">
      <formula>10</formula>
    </cfRule>
  </conditionalFormatting>
  <conditionalFormatting sqref="T6:T98">
    <cfRule type="cellIs" dxfId="0" priority="1" operator="equal">
      <formula>10</formula>
    </cfRule>
  </conditionalFormatting>
  <pageMargins left="0.39370078740157483" right="0.39370078740157483" top="0.39370078740157483" bottom="0.39370078740157483" header="0.19685039370078741" footer="0.19685039370078741"/>
  <pageSetup paperSize="8" scale="80" fitToHeight="0" orientation="portrait" horizontalDpi="1200" verticalDpi="1200" r:id="rId1"/>
</worksheet>
</file>

<file path=customXml/_rels/item1.xml.rels><?xml version="1.0" encoding="UTF-8" standalone="yes"?>
<Relationships xmlns="http://schemas.openxmlformats.org/package/2006/relationships"><Relationship Id="rId1" Type="http://purl.oclc.org/ooxml/officeDocument/relationships/customXmlProps" Target="itemProps1.xml"/></Relationships>
</file>

<file path=customXml/_rels/item2.xml.rels><?xml version="1.0" encoding="UTF-8" standalone="yes"?>
<Relationships xmlns="http://schemas.openxmlformats.org/package/2006/relationships"><Relationship Id="rId1" Type="http://purl.oclc.org/ooxml/officeDocument/relationships/customXmlProps" Target="itemProps2.xml"/></Relationships>
</file>

<file path=customXml/_rels/item3.xml.rels><?xml version="1.0" encoding="UTF-8" standalone="yes"?>
<Relationships xmlns="http://schemas.openxmlformats.org/package/2006/relationships"><Relationship Id="rId1" Type="http://purl.oclc.org/ooxml/officeDocument/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33CBA77292FBA141AFF94574C07E72DC" ma:contentTypeVersion="11" ma:contentTypeDescription="Create a new document." ma:contentTypeScope="" ma:versionID="b7d0c19da358f671e14b3846e77395aa">
  <xsd:schema xmlns:xsd="http://www.w3.org/2001/XMLSchema" xmlns:xs="http://www.w3.org/2001/XMLSchema" xmlns:p="http://schemas.microsoft.com/office/2006/metadata/properties" xmlns:ns2="0396ba24-55fe-40a9-a1d0-f164df2ffa1b" xmlns:ns3="1c0ecd14-48aa-49f8-9781-5a636758cca4" targetNamespace="http://schemas.microsoft.com/office/2006/metadata/properties" ma:root="true" ma:fieldsID="b8148efa2a8ae1ca5345074537a18a26" ns2:_="" ns3:_="">
    <xsd:import namespace="0396ba24-55fe-40a9-a1d0-f164df2ffa1b"/>
    <xsd:import namespace="1c0ecd14-48aa-49f8-9781-5a636758cca4"/>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KeyPoints" minOccurs="0"/>
                <xsd:element ref="ns2:MediaServiceKeyPoints" minOccurs="0"/>
                <xsd:element ref="ns2:MediaServiceDateTaken" minOccurs="0"/>
                <xsd:element ref="ns2:MediaServiceAutoTags"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396ba24-55fe-40a9-a1d0-f164df2ffa1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2" nillable="true" ma:displayName="MediaServiceAutoKeyPoints" ma:hidden="true" ma:internalName="MediaServiceAutoKeyPoints" ma:readOnly="true">
      <xsd:simpleType>
        <xsd:restriction base="dms:Note"/>
      </xsd:simpleType>
    </xsd:element>
    <xsd:element name="MediaServiceKeyPoints" ma:index="13"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c0ecd14-48aa-49f8-9781-5a636758cca4"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purl.oclc.org/ooxml/officeDocument/customXml" ds:itemID="{8996A44E-4D57-4D8B-8D59-A45C32F2D710}">
  <ds:schemaRefs>
    <ds:schemaRef ds:uri="http://schemas.microsoft.com/sharepoint/v3/contenttype/forms"/>
  </ds:schemaRefs>
</ds:datastoreItem>
</file>

<file path=customXml/itemProps2.xml><?xml version="1.0" encoding="utf-8"?>
<ds:datastoreItem xmlns:ds="http://purl.oclc.org/ooxml/officeDocument/customXml" ds:itemID="{736A71CA-82D2-4A1D-B47E-270D4847F61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396ba24-55fe-40a9-a1d0-f164df2ffa1b"/>
    <ds:schemaRef ds:uri="1c0ecd14-48aa-49f8-9781-5a636758cca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purl.oclc.org/ooxml/officeDocument/customXml" ds:itemID="{16B46AF2-5EF7-4A92-9532-FA93882ECD58}">
  <ds:schemaRefs>
    <ds:schemaRef ds:uri="http://schemas.microsoft.com/office/2006/metadata/properties"/>
    <ds:schemaRef ds:uri="http://schemas.microsoft.com/office/infopath/2007/PartnerControls"/>
  </ds:schemaRefs>
</ds:datastoreItem>
</file>

<file path=docProps/app.xml><?xml version="1.0" encoding="utf-8"?>
<Properties xmlns="http://purl.oclc.org/ooxml/officeDocument/extendedProperties" xmlns:vt="http://purl.oclc.org/ooxml/officeDocument/docPropsVTypes">
  <Application>Microsoft Excel</Application>
  <DocSecurity>0</DocSecurity>
  <ScaleCrop>false</ScaleCrop>
  <HeadingPairs>
    <vt:vector size="4" baseType="variant">
      <vt:variant>
        <vt:lpstr>Worksheets</vt:lpstr>
      </vt:variant>
      <vt:variant>
        <vt:i4>22</vt:i4>
      </vt:variant>
      <vt:variant>
        <vt:lpstr>Named Ranges</vt:lpstr>
      </vt:variant>
      <vt:variant>
        <vt:i4>5</vt:i4>
      </vt:variant>
    </vt:vector>
  </HeadingPairs>
  <TitlesOfParts>
    <vt:vector size="27" baseType="lpstr">
      <vt:lpstr>Cover</vt:lpstr>
      <vt:lpstr>Contents</vt:lpstr>
      <vt:lpstr>Data dictionary</vt:lpstr>
      <vt:lpstr>Table 1</vt:lpstr>
      <vt:lpstr>Table 2</vt:lpstr>
      <vt:lpstr>Table 3</vt:lpstr>
      <vt:lpstr>Table 4</vt:lpstr>
      <vt:lpstr>Table 5</vt:lpstr>
      <vt:lpstr>Table 6</vt:lpstr>
      <vt:lpstr>Table 7</vt:lpstr>
      <vt:lpstr>Table 8</vt:lpstr>
      <vt:lpstr>Table 9</vt:lpstr>
      <vt:lpstr>Table 10</vt:lpstr>
      <vt:lpstr>Table 11</vt:lpstr>
      <vt:lpstr>Table 12</vt:lpstr>
      <vt:lpstr>Table 13</vt:lpstr>
      <vt:lpstr>Table 14</vt:lpstr>
      <vt:lpstr>Table 15</vt:lpstr>
      <vt:lpstr>Figures 1 to 45</vt:lpstr>
      <vt:lpstr>Appendix A</vt:lpstr>
      <vt:lpstr>Appendix B</vt:lpstr>
      <vt:lpstr>Appendix C</vt:lpstr>
      <vt:lpstr>Contents!Print_Area</vt:lpstr>
      <vt:lpstr>'Appendix A'!Print_Titles</vt:lpstr>
      <vt:lpstr>'Appendix B'!Print_Titles</vt:lpstr>
      <vt:lpstr>'Table 10'!Print_Titles</vt:lpstr>
      <vt:lpstr>'Table 9'!Print_Titles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Neena Narayanan</dc:creator>
  <cp:keywords/>
  <dc:description/>
  <cp:lastModifiedBy>Jessica Beriotto</cp:lastModifiedBy>
  <cp:revision/>
  <dcterms:created xsi:type="dcterms:W3CDTF">2018-09-17T00:59:21Z</dcterms:created>
  <dcterms:modified xsi:type="dcterms:W3CDTF">2022-08-24T00:58:19Z</dcterms:modified>
  <cp:category/>
  <cp:contentStatus/>
</cp:coreProperties>
</file>

<file path=docProps/custom.xml><?xml version="1.0" encoding="utf-8"?>
<Properties xmlns="http://purl.oclc.org/ooxml/officeDocument/customProperties" xmlns:vt="http://purl.oclc.org/ooxml/officeDocument/docPropsVTypes">
  <property fmtid="{D5CDD505-2E9C-101B-9397-08002B2CF9AE}" pid="2" name="ContentTypeId">
    <vt:lpwstr>0x01010033CBA77292FBA141AFF94574C07E72DC</vt:lpwstr>
  </property>
</Properties>
</file>