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23801"/>
  <workbookPr dateCompatibility="0" defaultThemeVersion="166925"/>
  <mc:AlternateContent xmlns:mc="http://schemas.openxmlformats.org/markup-compatibility/2006">
    <mc:Choice Requires="x15">
      <x15ac:absPath xmlns:x15ac="http://schemas.microsoft.com/office/spreadsheetml/2010/11/ac" url="C:\Users\beriotj\Documents\Website Docs &amp; Pics\"/>
    </mc:Choice>
  </mc:AlternateContent>
  <xr:revisionPtr revIDLastSave="0" documentId="8_{A2A90874-4439-4394-8D5B-1239E4A76AF8}" xr6:coauthVersionLast="46" xr6:coauthVersionMax="46" xr10:uidLastSave="{00000000-0000-0000-0000-000000000000}"/>
  <bookViews>
    <workbookView xWindow="-28920" yWindow="-120" windowWidth="29040" windowHeight="15840"/>
  </bookViews>
  <sheets>
    <sheet name="Summary Sheet" sheetId="5" r:id="rId1"/>
    <sheet name="Glossary" sheetId="21" r:id="rId2"/>
    <sheet name="Opportunity List" sheetId="20" r:id="rId3"/>
    <sheet name="Data sources" sheetId="22" r:id="rId4"/>
    <sheet name="Discount rate" sheetId="3" r:id="rId5"/>
  </sheets>
  <externalReferences>
    <externalReference r:id="rId6"/>
    <externalReference r:id="rId7"/>
    <externalReference r:id="rId8"/>
  </externalReferences>
  <definedNames>
    <definedName name="Convert_GJ_to_MWh">'Summary Sheet'!$H$15</definedName>
    <definedName name="Convert_PJ_to_MWh">'Summary Sheet'!$H$16</definedName>
    <definedName name="d">#REF!</definedName>
    <definedName name="endUseList">'[1]READ ME'!$A$34:$A$55</definedName>
    <definedName name="FuelType_List">'[2]Drop down lists'!$A$76:$A$77</definedName>
    <definedName name="markets">[3]In_General!$B$31:$B$35</definedName>
    <definedName name="maturity">#REF!</definedName>
    <definedName name="Subsector_List">'[2]Drop down lists'!$A$17:$A$51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AX3" i="20" l="1"/>
  <c r="AX4" i="20"/>
  <c r="AX5" i="20"/>
  <c r="AX6" i="20"/>
  <c r="AX7" i="20"/>
  <c r="AX8" i="20"/>
  <c r="AX9" i="20"/>
  <c r="AX10" i="20"/>
  <c r="AX11" i="20"/>
  <c r="AX12" i="20"/>
  <c r="AX13" i="20"/>
  <c r="AX14" i="20"/>
  <c r="AX15" i="20"/>
  <c r="AX16" i="20"/>
  <c r="AX17" i="20"/>
  <c r="AX18" i="20"/>
  <c r="AX19" i="20"/>
  <c r="AX20" i="20"/>
  <c r="AX21" i="20"/>
  <c r="AX22" i="20"/>
  <c r="AX23" i="20"/>
  <c r="AX24" i="20"/>
  <c r="AX25" i="20"/>
  <c r="AX26" i="20"/>
  <c r="AX27" i="20"/>
  <c r="AX28" i="20"/>
  <c r="AX29" i="20"/>
  <c r="AX30" i="20"/>
  <c r="AX31" i="20"/>
  <c r="AX32" i="20"/>
  <c r="AX33" i="20"/>
  <c r="AX34" i="20"/>
  <c r="AX35" i="20"/>
  <c r="AX36" i="20"/>
  <c r="AX37" i="20"/>
  <c r="AX38" i="20"/>
  <c r="AX39" i="20"/>
  <c r="AX40" i="20"/>
  <c r="AX41" i="20"/>
  <c r="AX42" i="20"/>
  <c r="AX43" i="20"/>
  <c r="AX44" i="20"/>
  <c r="AX45" i="20"/>
  <c r="AX46" i="20"/>
  <c r="AX47" i="20"/>
  <c r="AX48" i="20"/>
  <c r="AX49" i="20"/>
  <c r="AX50" i="20"/>
  <c r="AX51" i="20"/>
  <c r="AX52" i="20"/>
  <c r="AX53" i="20"/>
  <c r="AX54" i="20"/>
  <c r="AX55" i="20"/>
  <c r="AX56" i="20"/>
  <c r="AX57" i="20"/>
  <c r="AX58" i="20"/>
  <c r="AX59" i="20"/>
  <c r="AX60" i="20"/>
  <c r="AX61" i="20"/>
  <c r="AX62" i="20"/>
  <c r="AX63" i="20"/>
  <c r="AX64" i="20"/>
  <c r="AX65" i="20"/>
  <c r="AX66" i="20"/>
  <c r="AX67" i="20"/>
  <c r="AX68" i="20"/>
  <c r="AX69" i="20"/>
  <c r="AX70" i="20"/>
  <c r="AX71" i="20"/>
  <c r="AX72" i="20"/>
  <c r="AX73" i="20"/>
  <c r="AX74" i="20"/>
  <c r="AX75" i="20"/>
  <c r="AX76" i="20"/>
  <c r="AX77" i="20"/>
  <c r="AX78" i="20"/>
  <c r="AX79" i="20"/>
  <c r="AX80" i="20"/>
  <c r="AX81" i="20"/>
  <c r="AX82" i="20"/>
  <c r="AX83" i="20"/>
  <c r="AX84" i="20"/>
  <c r="AX85" i="20"/>
  <c r="AX86" i="20"/>
  <c r="AX87" i="20"/>
  <c r="AX88" i="20"/>
  <c r="AX89" i="20"/>
  <c r="AX90" i="20"/>
  <c r="AX91" i="20"/>
  <c r="AX92" i="20"/>
  <c r="AX93" i="20"/>
  <c r="AX94" i="20"/>
  <c r="AX95" i="20"/>
  <c r="AX96" i="20"/>
  <c r="AX97" i="20"/>
  <c r="AX98" i="20"/>
  <c r="AX99" i="20"/>
  <c r="AX100" i="20"/>
  <c r="AX101" i="20"/>
  <c r="AX102" i="20"/>
  <c r="AX103" i="20"/>
  <c r="AX104" i="20"/>
  <c r="AX105" i="20"/>
  <c r="AX106" i="20"/>
  <c r="AX107" i="20"/>
  <c r="AX108" i="20"/>
  <c r="AX109" i="20"/>
  <c r="AX110" i="20"/>
  <c r="AX111" i="20"/>
  <c r="AX112" i="20"/>
  <c r="AX113" i="20"/>
  <c r="AX114" i="20"/>
  <c r="AX115" i="20"/>
  <c r="AX116" i="20"/>
  <c r="AX117" i="20"/>
  <c r="AX118" i="20"/>
  <c r="AX119" i="20"/>
  <c r="AX120" i="20"/>
  <c r="AX121" i="20"/>
  <c r="AX122" i="20"/>
  <c r="AX123" i="20"/>
  <c r="AX124" i="20"/>
  <c r="AX125" i="20"/>
  <c r="AX126" i="20"/>
  <c r="AX127" i="20"/>
  <c r="AX128" i="20"/>
  <c r="AX129" i="20"/>
  <c r="AX130" i="20"/>
  <c r="AX131" i="20"/>
  <c r="AX132" i="20"/>
  <c r="AX133" i="20"/>
  <c r="AX134" i="20"/>
  <c r="AX135" i="20"/>
  <c r="AX136" i="20"/>
  <c r="AX137" i="20"/>
  <c r="AX138" i="20"/>
  <c r="AX139" i="20"/>
  <c r="AX140" i="20"/>
  <c r="AX141" i="20"/>
  <c r="AX142" i="20"/>
  <c r="AX143" i="20"/>
  <c r="AX144" i="20"/>
  <c r="AX145" i="20"/>
  <c r="AX146" i="20"/>
  <c r="AX147" i="20"/>
  <c r="AX148" i="20"/>
  <c r="AX149" i="20"/>
  <c r="AX150" i="20"/>
  <c r="AX151" i="20"/>
  <c r="AX152" i="20"/>
  <c r="AX153" i="20"/>
  <c r="AX154" i="20"/>
  <c r="AX155" i="20"/>
  <c r="AX156" i="20"/>
  <c r="AX157" i="20"/>
  <c r="AX158" i="20"/>
  <c r="AX159" i="20"/>
  <c r="AX160" i="20"/>
  <c r="AX161" i="20"/>
  <c r="AX162" i="20"/>
  <c r="AX163" i="20"/>
  <c r="AX164" i="20"/>
  <c r="AX165" i="20"/>
  <c r="AX166" i="20"/>
  <c r="AX167" i="20"/>
  <c r="AX168" i="20"/>
  <c r="AX169" i="20"/>
  <c r="AX170" i="20"/>
  <c r="AX171" i="20"/>
  <c r="AX172" i="20"/>
  <c r="AX173" i="20"/>
  <c r="AX174" i="20"/>
  <c r="AX175" i="20"/>
  <c r="AX176" i="20"/>
  <c r="AX177" i="20"/>
  <c r="AX178" i="20"/>
  <c r="AX179" i="20"/>
  <c r="AX180" i="20"/>
  <c r="AX181" i="20"/>
  <c r="AX182" i="20"/>
  <c r="AX183" i="20"/>
  <c r="AX184" i="20"/>
  <c r="AX185" i="20"/>
  <c r="AX186" i="20"/>
  <c r="AX187" i="20"/>
  <c r="AX188" i="20"/>
  <c r="AX189" i="20"/>
  <c r="AX190" i="20"/>
  <c r="AX191" i="20"/>
  <c r="AX192" i="20"/>
  <c r="AX193" i="20"/>
  <c r="AX194" i="20"/>
  <c r="AX195" i="20"/>
  <c r="AX196" i="20"/>
  <c r="AX197" i="20"/>
  <c r="AX198" i="20"/>
  <c r="AX199" i="20"/>
  <c r="AX200" i="20"/>
  <c r="AX201" i="20"/>
  <c r="AX202" i="20"/>
  <c r="AX203" i="20"/>
  <c r="AX204" i="20"/>
  <c r="AX205" i="20"/>
  <c r="AX206" i="20"/>
  <c r="AX207" i="20"/>
  <c r="AX208" i="20"/>
  <c r="AX209" i="20"/>
  <c r="AX210" i="20"/>
  <c r="AX211" i="20"/>
  <c r="AX212" i="20"/>
  <c r="AX213" i="20"/>
  <c r="AX214" i="20"/>
  <c r="AX215" i="20"/>
  <c r="AX216" i="20"/>
  <c r="AX217" i="20"/>
  <c r="AX218" i="20"/>
  <c r="AX219" i="20"/>
  <c r="AX220" i="20"/>
  <c r="AX221" i="20"/>
  <c r="AX222" i="20"/>
  <c r="AX223" i="20"/>
  <c r="AX224" i="20"/>
  <c r="AX225" i="20"/>
  <c r="AX226" i="20"/>
  <c r="AX227" i="20"/>
  <c r="AX228" i="20"/>
  <c r="AX229" i="20"/>
  <c r="AX230" i="20"/>
  <c r="AX231" i="20"/>
  <c r="AX232" i="20"/>
  <c r="AX233" i="20"/>
  <c r="AX234" i="20"/>
  <c r="AX235" i="20"/>
  <c r="AX236" i="20"/>
  <c r="AX237" i="20"/>
  <c r="AX238" i="20"/>
  <c r="AX239" i="20"/>
  <c r="AX240" i="20"/>
  <c r="AX241" i="20"/>
  <c r="AX242" i="20"/>
  <c r="AX243" i="20"/>
  <c r="AX244" i="20"/>
  <c r="AX245" i="20"/>
  <c r="AX246" i="20"/>
  <c r="AX247" i="20"/>
  <c r="AX248" i="20"/>
  <c r="AX249" i="20"/>
  <c r="AX250" i="20"/>
  <c r="AX251" i="20"/>
  <c r="AX252" i="20"/>
  <c r="AX253" i="20"/>
  <c r="AX254" i="20"/>
  <c r="AX255" i="20"/>
  <c r="AX256" i="20"/>
  <c r="AX257" i="20"/>
  <c r="AX258" i="20"/>
  <c r="AX259" i="20"/>
  <c r="AX260" i="20"/>
  <c r="AX261" i="20"/>
  <c r="AX262" i="20"/>
  <c r="AX263" i="20"/>
  <c r="AX264" i="20"/>
  <c r="AX265" i="20"/>
  <c r="AX266" i="20"/>
  <c r="AX267" i="20"/>
  <c r="AX268" i="20"/>
  <c r="AX269" i="20"/>
  <c r="AX270" i="20"/>
  <c r="AX271" i="20"/>
  <c r="AX272" i="20"/>
  <c r="AX273" i="20"/>
  <c r="AX274" i="20"/>
  <c r="AX275" i="20"/>
  <c r="AX276" i="20"/>
  <c r="AX277" i="20"/>
  <c r="AX278" i="20"/>
  <c r="AX279" i="20"/>
  <c r="AX280" i="20"/>
  <c r="AX281" i="20"/>
  <c r="AX282" i="20"/>
  <c r="AX283" i="20"/>
  <c r="AX284" i="20"/>
  <c r="AX285" i="20"/>
  <c r="AX286" i="20"/>
  <c r="AX287" i="20"/>
  <c r="AX288" i="20"/>
  <c r="AX289" i="20"/>
  <c r="AX290" i="20"/>
  <c r="AX291" i="20"/>
  <c r="AX292" i="20"/>
  <c r="AX293" i="20"/>
  <c r="AX294" i="20"/>
  <c r="AX295" i="20"/>
  <c r="AX296" i="20"/>
  <c r="AX297" i="20"/>
  <c r="AX298" i="20"/>
  <c r="AX299" i="20"/>
  <c r="AX300" i="20"/>
  <c r="AX301" i="20"/>
  <c r="AX302" i="20"/>
  <c r="AX303" i="20"/>
  <c r="AX304" i="20"/>
  <c r="AX305" i="20"/>
  <c r="AX306" i="20"/>
  <c r="AX307" i="20"/>
  <c r="AX308" i="20"/>
  <c r="AX309" i="20"/>
  <c r="AX310" i="20"/>
  <c r="AX311" i="20"/>
  <c r="AX312" i="20"/>
  <c r="AX313" i="20"/>
  <c r="AX314" i="20"/>
  <c r="AX315" i="20"/>
  <c r="AX316" i="20"/>
  <c r="AX317" i="20"/>
  <c r="AX318" i="20"/>
  <c r="AX319" i="20"/>
  <c r="AX320" i="20"/>
  <c r="AX321" i="20"/>
  <c r="AX322" i="20"/>
  <c r="AX323" i="20"/>
  <c r="AX324" i="20"/>
  <c r="AX325" i="20"/>
  <c r="AX326" i="20"/>
  <c r="AX327" i="20"/>
  <c r="AX328" i="20"/>
  <c r="AX329" i="20"/>
  <c r="AX330" i="20"/>
  <c r="AX331" i="20"/>
  <c r="AX332" i="20"/>
  <c r="AX333" i="20"/>
  <c r="AX334" i="20"/>
  <c r="AX335" i="20"/>
  <c r="AX336" i="20"/>
  <c r="AX337" i="20"/>
  <c r="AX338" i="20"/>
  <c r="AX339" i="20"/>
  <c r="AX340" i="20"/>
  <c r="AX341" i="20"/>
  <c r="AX342" i="20"/>
  <c r="AX343" i="20"/>
  <c r="AX344" i="20"/>
  <c r="AX345" i="20"/>
  <c r="AX346" i="20"/>
  <c r="AX347" i="20"/>
  <c r="AX348" i="20"/>
  <c r="AX349" i="20"/>
  <c r="AX350" i="20"/>
  <c r="AX351" i="20"/>
  <c r="AX352" i="20"/>
  <c r="AX353" i="20"/>
  <c r="AX354" i="20"/>
  <c r="AX355" i="20"/>
  <c r="AX356" i="20"/>
  <c r="AX357" i="20"/>
  <c r="AX358" i="20"/>
  <c r="AX359" i="20"/>
  <c r="AX360" i="20"/>
  <c r="AX361" i="20"/>
  <c r="AX362" i="20"/>
  <c r="AX363" i="20"/>
  <c r="AX364" i="20"/>
  <c r="AX365" i="20"/>
  <c r="AX366" i="20"/>
  <c r="AX367" i="20"/>
  <c r="AX368" i="20"/>
  <c r="AX369" i="20"/>
  <c r="AX370" i="20"/>
  <c r="AX371" i="20"/>
  <c r="AX372" i="20"/>
  <c r="AX373" i="20"/>
  <c r="AX374" i="20"/>
  <c r="AX375" i="20"/>
  <c r="AX376" i="20"/>
  <c r="AX377" i="20"/>
  <c r="AX378" i="20"/>
  <c r="AX379" i="20"/>
  <c r="AX380" i="20"/>
  <c r="AX381" i="20"/>
  <c r="AX382" i="20"/>
  <c r="AX383" i="20"/>
  <c r="AX384" i="20"/>
  <c r="AX385" i="20"/>
  <c r="AX386" i="20"/>
  <c r="AX387" i="20"/>
  <c r="AX388" i="20"/>
  <c r="AX389" i="20"/>
  <c r="AX390" i="20"/>
  <c r="AX391" i="20"/>
  <c r="AX392" i="20"/>
  <c r="AX393" i="20"/>
  <c r="AX394" i="20"/>
  <c r="AX395" i="20"/>
  <c r="AX396" i="20"/>
  <c r="AX397" i="20"/>
  <c r="AX398" i="20"/>
  <c r="AX399" i="20"/>
  <c r="AX400" i="20"/>
  <c r="AX401" i="20"/>
  <c r="AX402" i="20"/>
  <c r="AX403" i="20"/>
  <c r="AX404" i="20"/>
  <c r="AX405" i="20"/>
  <c r="AX406" i="20"/>
  <c r="AX407" i="20"/>
  <c r="AX408" i="20"/>
  <c r="AX409" i="20"/>
  <c r="AX410" i="20"/>
  <c r="AX411" i="20"/>
  <c r="AX412" i="20"/>
  <c r="AX413" i="20"/>
  <c r="AX414" i="20"/>
  <c r="AX415" i="20"/>
  <c r="AX416" i="20"/>
  <c r="AX417" i="20"/>
  <c r="AX418" i="20"/>
  <c r="AX419" i="20"/>
  <c r="AX420" i="20"/>
  <c r="AX421" i="20"/>
  <c r="AX422" i="20"/>
  <c r="AX423" i="20"/>
  <c r="AX424" i="20"/>
  <c r="AX425" i="20"/>
  <c r="AX426" i="20"/>
  <c r="AX427" i="20"/>
  <c r="AX428" i="20"/>
  <c r="AX429" i="20"/>
  <c r="AX430" i="20"/>
  <c r="AX431" i="20"/>
  <c r="AX432" i="20"/>
  <c r="AX433" i="20"/>
  <c r="AX434" i="20"/>
  <c r="AX435" i="20"/>
  <c r="AX436" i="20"/>
  <c r="AX437" i="20"/>
  <c r="AX438" i="20"/>
  <c r="AX439" i="20"/>
  <c r="AX440" i="20"/>
  <c r="AX441" i="20"/>
  <c r="AX442" i="20"/>
  <c r="AX443" i="20"/>
  <c r="AX444" i="20"/>
  <c r="AX445" i="20"/>
  <c r="AX446" i="20"/>
  <c r="AX447" i="20"/>
  <c r="AX448" i="20"/>
  <c r="AX449" i="20"/>
  <c r="AX450" i="20"/>
  <c r="AX451" i="20"/>
  <c r="AX452" i="20"/>
  <c r="AX453" i="20"/>
  <c r="AX454" i="20"/>
  <c r="AX455" i="20"/>
  <c r="AX456" i="20"/>
  <c r="AX457" i="20"/>
  <c r="AX458" i="20"/>
  <c r="AX459" i="20"/>
  <c r="AX460" i="20"/>
  <c r="AX461" i="20"/>
  <c r="AX462" i="20"/>
  <c r="AX463" i="20"/>
  <c r="AX464" i="20"/>
  <c r="AX465" i="20"/>
  <c r="AX466" i="20"/>
  <c r="AX467" i="20"/>
  <c r="AX468" i="20"/>
  <c r="AX469" i="20"/>
  <c r="AX470" i="20"/>
  <c r="AX471" i="20"/>
  <c r="AX472" i="20"/>
  <c r="AX473" i="20"/>
  <c r="AX474" i="20"/>
  <c r="AX475" i="20"/>
  <c r="AX476" i="20"/>
  <c r="AX477" i="20"/>
  <c r="AX478" i="20"/>
  <c r="AX479" i="20"/>
  <c r="AX480" i="20"/>
  <c r="AX481" i="20"/>
  <c r="AX482" i="20"/>
  <c r="AX483" i="20"/>
  <c r="AX484" i="20"/>
  <c r="AX485" i="20"/>
  <c r="AX486" i="20"/>
  <c r="AX487" i="20"/>
  <c r="AX488" i="20"/>
  <c r="AX489" i="20"/>
  <c r="AX490" i="20"/>
  <c r="AX491" i="20"/>
  <c r="AX492" i="20"/>
  <c r="AX493" i="20"/>
  <c r="AX494" i="20"/>
  <c r="AX495" i="20"/>
  <c r="AX496" i="20"/>
  <c r="AX497" i="20"/>
  <c r="AX498" i="20"/>
  <c r="AX499" i="20"/>
  <c r="AX500" i="20"/>
  <c r="AX501" i="20"/>
  <c r="AX502" i="20"/>
  <c r="AX503" i="20"/>
  <c r="AX504" i="20"/>
  <c r="AX505" i="20"/>
  <c r="AX506" i="20"/>
  <c r="AX507" i="20"/>
  <c r="AX508" i="20"/>
  <c r="AX509" i="20"/>
  <c r="AX510" i="20"/>
  <c r="AX511" i="20"/>
  <c r="AX512" i="20"/>
  <c r="AX513" i="20"/>
  <c r="AX514" i="20"/>
  <c r="AX515" i="20"/>
  <c r="AX516" i="20"/>
  <c r="AX517" i="20"/>
  <c r="AX518" i="20"/>
  <c r="AX519" i="20"/>
  <c r="AX2" i="20"/>
  <c r="AC519" i="20"/>
  <c r="AC518" i="20"/>
  <c r="AC517" i="20"/>
  <c r="AC516" i="20"/>
  <c r="AC515" i="20"/>
  <c r="AC514" i="20"/>
  <c r="AC513" i="20"/>
  <c r="AC512" i="20"/>
  <c r="AC511" i="20"/>
  <c r="AC510" i="20"/>
  <c r="AC509" i="20"/>
  <c r="AC507" i="20"/>
  <c r="AC505" i="20"/>
  <c r="AC504" i="20"/>
  <c r="AC503" i="20"/>
  <c r="AC502" i="20"/>
  <c r="AC500" i="20"/>
  <c r="AC499" i="20"/>
  <c r="AC498" i="20"/>
  <c r="AC497" i="20"/>
  <c r="AC496" i="20"/>
  <c r="AC495" i="20"/>
  <c r="AC494" i="20"/>
  <c r="AC493" i="20"/>
  <c r="AC491" i="20"/>
  <c r="AC490" i="20"/>
  <c r="AC489" i="20"/>
  <c r="AC488" i="20"/>
  <c r="AC487" i="20"/>
  <c r="AC486" i="20"/>
  <c r="AC485" i="20"/>
  <c r="AC484" i="20"/>
  <c r="AC483" i="20"/>
  <c r="AC482" i="20"/>
  <c r="AC481" i="20"/>
  <c r="AC480" i="20"/>
  <c r="AC479" i="20"/>
  <c r="AC478" i="20"/>
  <c r="AC477" i="20"/>
  <c r="AC476" i="20"/>
  <c r="AC475" i="20"/>
  <c r="AC472" i="20"/>
  <c r="AC471" i="20"/>
  <c r="AC470" i="20"/>
  <c r="AC468" i="20"/>
  <c r="AC467" i="20"/>
  <c r="AC464" i="20"/>
  <c r="AC463" i="20"/>
  <c r="AC462" i="20"/>
  <c r="AC461" i="20"/>
  <c r="AC458" i="20"/>
  <c r="AC457" i="20"/>
  <c r="AC455" i="20"/>
  <c r="AC449" i="20"/>
  <c r="AC447" i="20"/>
  <c r="AC443" i="20"/>
  <c r="AC441" i="20"/>
  <c r="AC440" i="20"/>
  <c r="AC437" i="20"/>
  <c r="AC435" i="20"/>
  <c r="AC428" i="20"/>
  <c r="AC427" i="20"/>
  <c r="AC426" i="20"/>
  <c r="AC425" i="20"/>
  <c r="AC424" i="20"/>
  <c r="AC423" i="20"/>
  <c r="AC422" i="20"/>
  <c r="AC421" i="20"/>
  <c r="AC420" i="20"/>
  <c r="AC419" i="20"/>
  <c r="AC418" i="20"/>
  <c r="AC417" i="20"/>
  <c r="AC416" i="20"/>
  <c r="AC412" i="20"/>
  <c r="AC411" i="20"/>
  <c r="AC409" i="20"/>
  <c r="AC404" i="20"/>
  <c r="AC403" i="20"/>
  <c r="AC401" i="20"/>
  <c r="AC399" i="20"/>
  <c r="AC397" i="20"/>
  <c r="AC395" i="20"/>
  <c r="AC393" i="20"/>
  <c r="AC389" i="20"/>
  <c r="AC387" i="20"/>
  <c r="AC386" i="20"/>
  <c r="AC383" i="20"/>
  <c r="AC381" i="20"/>
  <c r="AC374" i="20"/>
  <c r="AC373" i="20"/>
  <c r="AC372" i="20"/>
  <c r="AC371" i="20"/>
  <c r="AC370" i="20"/>
  <c r="AC369" i="20"/>
  <c r="AC368" i="20"/>
  <c r="AC367" i="20"/>
  <c r="AC366" i="20"/>
  <c r="AC365" i="20"/>
  <c r="AC364" i="20"/>
  <c r="AC362" i="20"/>
  <c r="AC361" i="20"/>
  <c r="AC360" i="20"/>
  <c r="AC357" i="20"/>
  <c r="AC354" i="20"/>
  <c r="AC353" i="20"/>
  <c r="AC352" i="20"/>
  <c r="AC351" i="20"/>
  <c r="AC350" i="20"/>
  <c r="AC349" i="20"/>
  <c r="AC348" i="20"/>
  <c r="AC347" i="20"/>
  <c r="AC346" i="20"/>
  <c r="AC345" i="20"/>
  <c r="AC344" i="20"/>
  <c r="AC343" i="20"/>
  <c r="AC342" i="20"/>
  <c r="AC339" i="20"/>
  <c r="AC338" i="20"/>
  <c r="AC337" i="20"/>
  <c r="AC336" i="20"/>
  <c r="AC335" i="20"/>
  <c r="AC334" i="20"/>
  <c r="AC333" i="20"/>
  <c r="AC332" i="20"/>
  <c r="AC331" i="20"/>
  <c r="AC330" i="20"/>
  <c r="AC329" i="20"/>
  <c r="AC328" i="20"/>
  <c r="AC327" i="20"/>
  <c r="AC326" i="20"/>
  <c r="AC325" i="20"/>
  <c r="AC324" i="20"/>
  <c r="AC322" i="20"/>
  <c r="AC321" i="20"/>
  <c r="AC320" i="20"/>
  <c r="AC319" i="20"/>
  <c r="AC318" i="20"/>
  <c r="AC317" i="20"/>
  <c r="AC316" i="20"/>
  <c r="AC315" i="20"/>
  <c r="AC314" i="20"/>
  <c r="AC313" i="20"/>
  <c r="AC312" i="20"/>
  <c r="AC311" i="20"/>
  <c r="AC310" i="20"/>
  <c r="AC309" i="20"/>
  <c r="AC308" i="20"/>
  <c r="AC307" i="20"/>
  <c r="AC306" i="20"/>
  <c r="AC304" i="20"/>
  <c r="AC302" i="20"/>
  <c r="AC298" i="20"/>
  <c r="AC296" i="20"/>
  <c r="AC295" i="20"/>
  <c r="AC294" i="20"/>
  <c r="AC293" i="20"/>
  <c r="AC292" i="20"/>
  <c r="AC291" i="20"/>
  <c r="AC290" i="20"/>
  <c r="AC289" i="20"/>
  <c r="AC288" i="20"/>
  <c r="AC287" i="20"/>
  <c r="AC285" i="20"/>
  <c r="AC284" i="20"/>
  <c r="AC283" i="20"/>
  <c r="AC282" i="20"/>
  <c r="AC281" i="20"/>
  <c r="AC280" i="20"/>
  <c r="AC279" i="20"/>
  <c r="AC278" i="20"/>
  <c r="AC277" i="20"/>
  <c r="AC276" i="20"/>
  <c r="AC275" i="20"/>
  <c r="AC274" i="20"/>
  <c r="AC273" i="20"/>
  <c r="AC272" i="20"/>
  <c r="AC271" i="20"/>
  <c r="AC270" i="20"/>
  <c r="AC269" i="20"/>
  <c r="AC268" i="20"/>
  <c r="AC267" i="20"/>
  <c r="AC266" i="20"/>
  <c r="AC265" i="20"/>
  <c r="AC264" i="20"/>
  <c r="AC263" i="20"/>
  <c r="AC262" i="20"/>
  <c r="AC261" i="20"/>
  <c r="AC260" i="20"/>
  <c r="AC259" i="20"/>
  <c r="AC258" i="20"/>
  <c r="AC257" i="20"/>
  <c r="AC256" i="20"/>
  <c r="AC255" i="20"/>
  <c r="AC254" i="20"/>
  <c r="AC253" i="20"/>
  <c r="AC252" i="20"/>
  <c r="AC251" i="20"/>
  <c r="AC250" i="20"/>
  <c r="AC249" i="20"/>
  <c r="AC248" i="20"/>
  <c r="AC247" i="20"/>
  <c r="AC246" i="20"/>
  <c r="AC245" i="20"/>
  <c r="AC244" i="20"/>
  <c r="AC243" i="20"/>
  <c r="AC242" i="20"/>
  <c r="AC241" i="20"/>
  <c r="AC240" i="20"/>
  <c r="AC239" i="20"/>
  <c r="AC238" i="20"/>
  <c r="AC237" i="20"/>
  <c r="AC236" i="20"/>
  <c r="AC235" i="20"/>
  <c r="AC234" i="20"/>
  <c r="AC233" i="20"/>
  <c r="AC232" i="20"/>
  <c r="AC231" i="20"/>
  <c r="AC230" i="20"/>
  <c r="AC229" i="20"/>
  <c r="AC228" i="20"/>
  <c r="AC227" i="20"/>
  <c r="AC226" i="20"/>
  <c r="AC224" i="20"/>
  <c r="AC222" i="20"/>
  <c r="AC221" i="20"/>
  <c r="AC220" i="20"/>
  <c r="AC219" i="20"/>
  <c r="AC218" i="20"/>
  <c r="AC217" i="20"/>
  <c r="AC216" i="20"/>
  <c r="AC215" i="20"/>
  <c r="AC213" i="20"/>
  <c r="AC212" i="20"/>
  <c r="AC209" i="20"/>
  <c r="AC208" i="20"/>
  <c r="AC207" i="20"/>
  <c r="AC206" i="20"/>
  <c r="AC205" i="20"/>
  <c r="AC204" i="20"/>
  <c r="AC203" i="20"/>
  <c r="AC202" i="20"/>
  <c r="AC201" i="20"/>
  <c r="AC200" i="20"/>
  <c r="AC199" i="20"/>
  <c r="AC198" i="20"/>
  <c r="AC196" i="20"/>
  <c r="AC194" i="20"/>
  <c r="AC193" i="20"/>
  <c r="AC192" i="20"/>
  <c r="AC191" i="20"/>
  <c r="AC190" i="20"/>
  <c r="AC189" i="20"/>
  <c r="AC188" i="20"/>
  <c r="AC187" i="20"/>
  <c r="AC185" i="20"/>
  <c r="AC184" i="20"/>
  <c r="AC180" i="20"/>
  <c r="AC179" i="20"/>
  <c r="AC178" i="20"/>
  <c r="AC177" i="20"/>
  <c r="AC176" i="20"/>
  <c r="AC175" i="20"/>
  <c r="AC174" i="20"/>
  <c r="AC173" i="20"/>
  <c r="AC172" i="20"/>
  <c r="AC171" i="20"/>
  <c r="AC170" i="20"/>
  <c r="AC169" i="20"/>
  <c r="AC168" i="20"/>
  <c r="AC167" i="20"/>
  <c r="AC166" i="20"/>
  <c r="AC164" i="20"/>
  <c r="AC162" i="20"/>
  <c r="AC161" i="20"/>
  <c r="AC160" i="20"/>
  <c r="AC159" i="20"/>
  <c r="AC158" i="20"/>
  <c r="AC157" i="20"/>
  <c r="AC156" i="20"/>
  <c r="AC155" i="20"/>
  <c r="AC153" i="20"/>
  <c r="AC152" i="20"/>
  <c r="AC148" i="20"/>
  <c r="AC147" i="20"/>
  <c r="AC146" i="20"/>
  <c r="AC145" i="20"/>
  <c r="AC144" i="20"/>
  <c r="AC143" i="20"/>
  <c r="AC142" i="20"/>
  <c r="AC141" i="20"/>
  <c r="AC140" i="20"/>
  <c r="AC138" i="20"/>
  <c r="AC136" i="20"/>
  <c r="AC135" i="20"/>
  <c r="AC134" i="20"/>
  <c r="AC133" i="20"/>
  <c r="AC132" i="20"/>
  <c r="AC130" i="20"/>
  <c r="AC129" i="20"/>
  <c r="AC128" i="20"/>
  <c r="AC127" i="20"/>
  <c r="AC126" i="20"/>
  <c r="AC125" i="20"/>
  <c r="AC124" i="20"/>
  <c r="AC123" i="20"/>
  <c r="AC122" i="20"/>
  <c r="AC121" i="20"/>
  <c r="AC120" i="20"/>
  <c r="AC119" i="20"/>
  <c r="AC118" i="20"/>
  <c r="AC117" i="20"/>
  <c r="AC115" i="20"/>
  <c r="AC114" i="20"/>
  <c r="AC113" i="20"/>
  <c r="AC112" i="20"/>
  <c r="AC111" i="20"/>
  <c r="AC109" i="20"/>
  <c r="AC107" i="20"/>
  <c r="AC106" i="20"/>
  <c r="AC105" i="20"/>
  <c r="AC104" i="20"/>
  <c r="AC103" i="20"/>
  <c r="AC102" i="20"/>
  <c r="AC101" i="20"/>
  <c r="AC100" i="20"/>
  <c r="AC99" i="20"/>
  <c r="AC98" i="20"/>
  <c r="AC97" i="20"/>
  <c r="AC96" i="20"/>
  <c r="AC94" i="20"/>
  <c r="AC93" i="20"/>
  <c r="AC92" i="20"/>
  <c r="AC91" i="20"/>
  <c r="AC90" i="20"/>
  <c r="AC89" i="20"/>
  <c r="AC87" i="20"/>
  <c r="AC85" i="20"/>
  <c r="AC84" i="20"/>
  <c r="AC83" i="20"/>
  <c r="AC82" i="20"/>
  <c r="AC81" i="20"/>
  <c r="AC79" i="20"/>
  <c r="AC78" i="20"/>
  <c r="AC77" i="20"/>
  <c r="AC76" i="20"/>
  <c r="AC75" i="20"/>
  <c r="AC74" i="20"/>
  <c r="AC73" i="20"/>
  <c r="AC72" i="20"/>
  <c r="AC71" i="20"/>
  <c r="AC70" i="20"/>
  <c r="AC69" i="20"/>
  <c r="AC68" i="20"/>
  <c r="AC67" i="20"/>
  <c r="AC66" i="20"/>
  <c r="AC65" i="20"/>
  <c r="AC64" i="20"/>
  <c r="AC63" i="20"/>
  <c r="AC61" i="20"/>
  <c r="AC59" i="20"/>
  <c r="AC58" i="20"/>
  <c r="AC57" i="20"/>
  <c r="AC56" i="20"/>
  <c r="AC55" i="20"/>
  <c r="AC54" i="20"/>
  <c r="AC53" i="20"/>
  <c r="AC51" i="20"/>
  <c r="AC50" i="20"/>
  <c r="AC47" i="20"/>
  <c r="AC46" i="20"/>
  <c r="AC45" i="20"/>
  <c r="AC44" i="20"/>
  <c r="AC42" i="20"/>
  <c r="AC41" i="20"/>
  <c r="AC40" i="20"/>
  <c r="AC39" i="20"/>
  <c r="AC38" i="20"/>
  <c r="AC37" i="20"/>
  <c r="AC36" i="20"/>
  <c r="AC35" i="20"/>
  <c r="AC34" i="20"/>
  <c r="AC33" i="20"/>
  <c r="AC31" i="20"/>
  <c r="AC30" i="20"/>
  <c r="AC29" i="20"/>
  <c r="AC28" i="20"/>
  <c r="AC27" i="20"/>
  <c r="AC26" i="20"/>
  <c r="AC25" i="20"/>
  <c r="AC24" i="20"/>
  <c r="AC23" i="20"/>
  <c r="AC20" i="20"/>
  <c r="AC19" i="20"/>
  <c r="AC18" i="20"/>
  <c r="AC17" i="20"/>
  <c r="AC16" i="20"/>
  <c r="AC15" i="20"/>
  <c r="AC14" i="20"/>
  <c r="AC13" i="20"/>
  <c r="AC11" i="20"/>
  <c r="AC10" i="20"/>
  <c r="AC9" i="20"/>
  <c r="AC8" i="20"/>
  <c r="AC7" i="20"/>
  <c r="AC6" i="20"/>
  <c r="AC5" i="20"/>
  <c r="AC3" i="20"/>
  <c r="AC2" i="20"/>
  <c r="AB4" i="20"/>
  <c r="AB12" i="20"/>
  <c r="AB21" i="20"/>
  <c r="AB32" i="20"/>
  <c r="AB43" i="20"/>
  <c r="AB48" i="20"/>
  <c r="AB52" i="20"/>
  <c r="AB60" i="20"/>
  <c r="AB62" i="20"/>
  <c r="AB80" i="20"/>
  <c r="AB86" i="20"/>
  <c r="AB88" i="20"/>
  <c r="AB95" i="20"/>
  <c r="AB108" i="20"/>
  <c r="AB110" i="20"/>
  <c r="AB116" i="20"/>
  <c r="AB137" i="20"/>
  <c r="AB139" i="20"/>
  <c r="AB149" i="20"/>
  <c r="AB151" i="20"/>
  <c r="AB154" i="20"/>
  <c r="AB163" i="20"/>
  <c r="AB165" i="20"/>
  <c r="AB181" i="20"/>
  <c r="AB183" i="20"/>
  <c r="AB186" i="20"/>
  <c r="AB195" i="20"/>
  <c r="AB197" i="20"/>
  <c r="AB210" i="20"/>
  <c r="AB214" i="20"/>
  <c r="AB223" i="20"/>
  <c r="AB225" i="20"/>
  <c r="AB286" i="20"/>
  <c r="AB297" i="20"/>
  <c r="AB299" i="20"/>
  <c r="AB301" i="20"/>
  <c r="AB303" i="20"/>
  <c r="AB305" i="20"/>
  <c r="AB323" i="20"/>
  <c r="AB340" i="20"/>
  <c r="AB341" i="20"/>
  <c r="AB355" i="20"/>
  <c r="AB356" i="20"/>
  <c r="AB358" i="20"/>
  <c r="AB359" i="20"/>
  <c r="AB375" i="20"/>
  <c r="AB376" i="20"/>
  <c r="AB378" i="20"/>
  <c r="AB380" i="20"/>
  <c r="AB382" i="20"/>
  <c r="AB384" i="20"/>
  <c r="AB385" i="20"/>
  <c r="AB388" i="20"/>
  <c r="AB390" i="20"/>
  <c r="AB402" i="20"/>
  <c r="AB405" i="20"/>
  <c r="AB406" i="20"/>
  <c r="AB407" i="20"/>
  <c r="AB408" i="20"/>
  <c r="AB429" i="20"/>
  <c r="AB430" i="20"/>
  <c r="AB432" i="20"/>
  <c r="AB434" i="20"/>
  <c r="AB436" i="20"/>
  <c r="AB438" i="20"/>
  <c r="AB439" i="20"/>
  <c r="AB442" i="20"/>
  <c r="AB444" i="20"/>
  <c r="AB448" i="20"/>
  <c r="AB450" i="20"/>
  <c r="AB451" i="20"/>
  <c r="AB452" i="20"/>
  <c r="AB453" i="20"/>
  <c r="AB465" i="20"/>
  <c r="AB466" i="20"/>
  <c r="AB469" i="20"/>
  <c r="AB473" i="20"/>
  <c r="AB474" i="20"/>
  <c r="AB488" i="20"/>
  <c r="AB492" i="20"/>
  <c r="AB501" i="20"/>
  <c r="AB506" i="20"/>
  <c r="AB508" i="20"/>
  <c r="R3" i="20"/>
  <c r="V3" i="20" s="1"/>
  <c r="R4" i="20"/>
  <c r="V4" i="20" s="1"/>
  <c r="R5" i="20"/>
  <c r="V5" i="20" s="1"/>
  <c r="R6" i="20"/>
  <c r="V6" i="20" s="1"/>
  <c r="R7" i="20"/>
  <c r="V7" i="20" s="1"/>
  <c r="R8" i="20"/>
  <c r="V8" i="20"/>
  <c r="R9" i="20"/>
  <c r="V9" i="20" s="1"/>
  <c r="R10" i="20"/>
  <c r="V10" i="20" s="1"/>
  <c r="R11" i="20"/>
  <c r="V11" i="20" s="1"/>
  <c r="R12" i="20"/>
  <c r="V12" i="20"/>
  <c r="R13" i="20"/>
  <c r="V13" i="20"/>
  <c r="R14" i="20"/>
  <c r="V14" i="20" s="1"/>
  <c r="R15" i="20"/>
  <c r="V15" i="20" s="1"/>
  <c r="R16" i="20"/>
  <c r="V16" i="20" s="1"/>
  <c r="R17" i="20"/>
  <c r="V17" i="20"/>
  <c r="R18" i="20"/>
  <c r="V18" i="20" s="1"/>
  <c r="R19" i="20"/>
  <c r="V19" i="20" s="1"/>
  <c r="R20" i="20"/>
  <c r="V20" i="20"/>
  <c r="R21" i="20"/>
  <c r="V21" i="20" s="1"/>
  <c r="R22" i="20"/>
  <c r="V22" i="20" s="1"/>
  <c r="R23" i="20"/>
  <c r="V23" i="20" s="1"/>
  <c r="R24" i="20"/>
  <c r="V24" i="20"/>
  <c r="R25" i="20"/>
  <c r="V25" i="20"/>
  <c r="R26" i="20"/>
  <c r="V26" i="20" s="1"/>
  <c r="R27" i="20"/>
  <c r="V27" i="20" s="1"/>
  <c r="R28" i="20"/>
  <c r="V28" i="20"/>
  <c r="R29" i="20"/>
  <c r="V29" i="20"/>
  <c r="R30" i="20"/>
  <c r="V30" i="20" s="1"/>
  <c r="R31" i="20"/>
  <c r="V31" i="20" s="1"/>
  <c r="R32" i="20"/>
  <c r="V32" i="20" s="1"/>
  <c r="R33" i="20"/>
  <c r="V33" i="20"/>
  <c r="R34" i="20"/>
  <c r="V34" i="20" s="1"/>
  <c r="R35" i="20"/>
  <c r="V35" i="20" s="1"/>
  <c r="R36" i="20"/>
  <c r="V36" i="20"/>
  <c r="R37" i="20"/>
  <c r="V37" i="20" s="1"/>
  <c r="R38" i="20"/>
  <c r="V38" i="20" s="1"/>
  <c r="R39" i="20"/>
  <c r="V39" i="20" s="1"/>
  <c r="R40" i="20"/>
  <c r="V40" i="20"/>
  <c r="R41" i="20"/>
  <c r="V41" i="20"/>
  <c r="R42" i="20"/>
  <c r="V42" i="20" s="1"/>
  <c r="R43" i="20"/>
  <c r="V43" i="20" s="1"/>
  <c r="R44" i="20"/>
  <c r="V44" i="20"/>
  <c r="R45" i="20"/>
  <c r="V45" i="20"/>
  <c r="R46" i="20"/>
  <c r="V46" i="20" s="1"/>
  <c r="R47" i="20"/>
  <c r="V47" i="20" s="1"/>
  <c r="R48" i="20"/>
  <c r="V48" i="20" s="1"/>
  <c r="R49" i="20"/>
  <c r="V49" i="20"/>
  <c r="R50" i="20"/>
  <c r="V50" i="20" s="1"/>
  <c r="R51" i="20"/>
  <c r="V51" i="20" s="1"/>
  <c r="R52" i="20"/>
  <c r="V52" i="20"/>
  <c r="R53" i="20"/>
  <c r="V53" i="20" s="1"/>
  <c r="R54" i="20"/>
  <c r="V54" i="20" s="1"/>
  <c r="R55" i="20"/>
  <c r="V55" i="20" s="1"/>
  <c r="R56" i="20"/>
  <c r="V56" i="20"/>
  <c r="R57" i="20"/>
  <c r="V57" i="20"/>
  <c r="R58" i="20"/>
  <c r="V58" i="20" s="1"/>
  <c r="R59" i="20"/>
  <c r="V59" i="20" s="1"/>
  <c r="R60" i="20"/>
  <c r="V60" i="20"/>
  <c r="R61" i="20"/>
  <c r="V61" i="20"/>
  <c r="R62" i="20"/>
  <c r="V62" i="20" s="1"/>
  <c r="R63" i="20"/>
  <c r="V63" i="20" s="1"/>
  <c r="R64" i="20"/>
  <c r="V64" i="20" s="1"/>
  <c r="R65" i="20"/>
  <c r="V65" i="20"/>
  <c r="R66" i="20"/>
  <c r="V66" i="20" s="1"/>
  <c r="R67" i="20"/>
  <c r="V67" i="20" s="1"/>
  <c r="R68" i="20"/>
  <c r="V68" i="20"/>
  <c r="R69" i="20"/>
  <c r="V69" i="20" s="1"/>
  <c r="R70" i="20"/>
  <c r="V70" i="20" s="1"/>
  <c r="R71" i="20"/>
  <c r="V71" i="20" s="1"/>
  <c r="R72" i="20"/>
  <c r="V72" i="20"/>
  <c r="R73" i="20"/>
  <c r="V73" i="20"/>
  <c r="R74" i="20"/>
  <c r="V74" i="20" s="1"/>
  <c r="R75" i="20"/>
  <c r="V75" i="20" s="1"/>
  <c r="R76" i="20"/>
  <c r="V76" i="20"/>
  <c r="R77" i="20"/>
  <c r="V77" i="20"/>
  <c r="R78" i="20"/>
  <c r="V78" i="20" s="1"/>
  <c r="R79" i="20"/>
  <c r="V79" i="20" s="1"/>
  <c r="R80" i="20"/>
  <c r="V80" i="20" s="1"/>
  <c r="R81" i="20"/>
  <c r="V81" i="20"/>
  <c r="R82" i="20"/>
  <c r="V82" i="20" s="1"/>
  <c r="R83" i="20"/>
  <c r="V83" i="20" s="1"/>
  <c r="R84" i="20"/>
  <c r="V84" i="20"/>
  <c r="R85" i="20"/>
  <c r="V85" i="20" s="1"/>
  <c r="R86" i="20"/>
  <c r="V86" i="20" s="1"/>
  <c r="R87" i="20"/>
  <c r="V87" i="20" s="1"/>
  <c r="R88" i="20"/>
  <c r="V88" i="20"/>
  <c r="R89" i="20"/>
  <c r="V89" i="20"/>
  <c r="R90" i="20"/>
  <c r="V90" i="20" s="1"/>
  <c r="R91" i="20"/>
  <c r="V91" i="20" s="1"/>
  <c r="R92" i="20"/>
  <c r="V92" i="20"/>
  <c r="R93" i="20"/>
  <c r="V93" i="20"/>
  <c r="R94" i="20"/>
  <c r="V94" i="20" s="1"/>
  <c r="R95" i="20"/>
  <c r="V95" i="20" s="1"/>
  <c r="R96" i="20"/>
  <c r="V96" i="20" s="1"/>
  <c r="R97" i="20"/>
  <c r="V97" i="20"/>
  <c r="R98" i="20"/>
  <c r="V98" i="20" s="1"/>
  <c r="R99" i="20"/>
  <c r="V99" i="20" s="1"/>
  <c r="R100" i="20"/>
  <c r="V100" i="20"/>
  <c r="R101" i="20"/>
  <c r="V101" i="20" s="1"/>
  <c r="R102" i="20"/>
  <c r="V102" i="20" s="1"/>
  <c r="R103" i="20"/>
  <c r="V103" i="20" s="1"/>
  <c r="R104" i="20"/>
  <c r="V104" i="20"/>
  <c r="R105" i="20"/>
  <c r="V105" i="20"/>
  <c r="R106" i="20"/>
  <c r="V106" i="20" s="1"/>
  <c r="R107" i="20"/>
  <c r="V107" i="20" s="1"/>
  <c r="R108" i="20"/>
  <c r="V108" i="20"/>
  <c r="R109" i="20"/>
  <c r="V109" i="20"/>
  <c r="R110" i="20"/>
  <c r="V110" i="20" s="1"/>
  <c r="R111" i="20"/>
  <c r="V111" i="20" s="1"/>
  <c r="R112" i="20"/>
  <c r="V112" i="20" s="1"/>
  <c r="R113" i="20"/>
  <c r="V113" i="20"/>
  <c r="R114" i="20"/>
  <c r="V114" i="20" s="1"/>
  <c r="R115" i="20"/>
  <c r="V115" i="20" s="1"/>
  <c r="R116" i="20"/>
  <c r="V116" i="20"/>
  <c r="R117" i="20"/>
  <c r="V117" i="20" s="1"/>
  <c r="R118" i="20"/>
  <c r="V118" i="20" s="1"/>
  <c r="R119" i="20"/>
  <c r="V119" i="20" s="1"/>
  <c r="R120" i="20"/>
  <c r="V120" i="20"/>
  <c r="R121" i="20"/>
  <c r="V121" i="20"/>
  <c r="R122" i="20"/>
  <c r="V122" i="20" s="1"/>
  <c r="R123" i="20"/>
  <c r="V123" i="20" s="1"/>
  <c r="R124" i="20"/>
  <c r="V124" i="20"/>
  <c r="R125" i="20"/>
  <c r="V125" i="20"/>
  <c r="R126" i="20"/>
  <c r="V126" i="20" s="1"/>
  <c r="R127" i="20"/>
  <c r="V127" i="20" s="1"/>
  <c r="R128" i="20"/>
  <c r="V128" i="20" s="1"/>
  <c r="R129" i="20"/>
  <c r="V129" i="20"/>
  <c r="R130" i="20"/>
  <c r="V130" i="20" s="1"/>
  <c r="R131" i="20"/>
  <c r="V131" i="20" s="1"/>
  <c r="R132" i="20"/>
  <c r="V132" i="20"/>
  <c r="R133" i="20"/>
  <c r="V133" i="20" s="1"/>
  <c r="R134" i="20"/>
  <c r="V134" i="20" s="1"/>
  <c r="R135" i="20"/>
  <c r="V135" i="20" s="1"/>
  <c r="R136" i="20"/>
  <c r="V136" i="20"/>
  <c r="R137" i="20"/>
  <c r="V137" i="20"/>
  <c r="R138" i="20"/>
  <c r="V138" i="20" s="1"/>
  <c r="R139" i="20"/>
  <c r="V139" i="20" s="1"/>
  <c r="R140" i="20"/>
  <c r="V140" i="20"/>
  <c r="R141" i="20"/>
  <c r="V141" i="20"/>
  <c r="R142" i="20"/>
  <c r="V142" i="20" s="1"/>
  <c r="R143" i="20"/>
  <c r="V143" i="20" s="1"/>
  <c r="R144" i="20"/>
  <c r="V144" i="20" s="1"/>
  <c r="R145" i="20"/>
  <c r="V145" i="20"/>
  <c r="R146" i="20"/>
  <c r="V146" i="20" s="1"/>
  <c r="R147" i="20"/>
  <c r="V147" i="20" s="1"/>
  <c r="R148" i="20"/>
  <c r="V148" i="20"/>
  <c r="R149" i="20"/>
  <c r="V149" i="20" s="1"/>
  <c r="R150" i="20"/>
  <c r="V150" i="20" s="1"/>
  <c r="R151" i="20"/>
  <c r="V151" i="20" s="1"/>
  <c r="R152" i="20"/>
  <c r="V152" i="20"/>
  <c r="R153" i="20"/>
  <c r="V153" i="20"/>
  <c r="R154" i="20"/>
  <c r="V154" i="20" s="1"/>
  <c r="R155" i="20"/>
  <c r="V155" i="20" s="1"/>
  <c r="R156" i="20"/>
  <c r="V156" i="20" s="1"/>
  <c r="R157" i="20"/>
  <c r="V157" i="20" s="1"/>
  <c r="R158" i="20"/>
  <c r="V158" i="20"/>
  <c r="R159" i="20"/>
  <c r="V159" i="20" s="1"/>
  <c r="R160" i="20"/>
  <c r="V160" i="20"/>
  <c r="R161" i="20"/>
  <c r="V161" i="20"/>
  <c r="R162" i="20"/>
  <c r="V162" i="20"/>
  <c r="R163" i="20"/>
  <c r="V163" i="20" s="1"/>
  <c r="R164" i="20"/>
  <c r="V164" i="20"/>
  <c r="R165" i="20"/>
  <c r="V165" i="20" s="1"/>
  <c r="R166" i="20"/>
  <c r="V166" i="20" s="1"/>
  <c r="R167" i="20"/>
  <c r="V167" i="20" s="1"/>
  <c r="R168" i="20"/>
  <c r="V168" i="20" s="1"/>
  <c r="R169" i="20"/>
  <c r="V169" i="20"/>
  <c r="R170" i="20"/>
  <c r="V170" i="20"/>
  <c r="R171" i="20"/>
  <c r="V171" i="20" s="1"/>
  <c r="R172" i="20"/>
  <c r="V172" i="20"/>
  <c r="R173" i="20"/>
  <c r="V173" i="20"/>
  <c r="R174" i="20"/>
  <c r="V174" i="20" s="1"/>
  <c r="R175" i="20"/>
  <c r="V175" i="20" s="1"/>
  <c r="R176" i="20"/>
  <c r="V176" i="20"/>
  <c r="R177" i="20"/>
  <c r="V177" i="20" s="1"/>
  <c r="R178" i="20"/>
  <c r="V178" i="20"/>
  <c r="R179" i="20"/>
  <c r="V179" i="20" s="1"/>
  <c r="R180" i="20"/>
  <c r="V180" i="20" s="1"/>
  <c r="R181" i="20"/>
  <c r="V181" i="20"/>
  <c r="R182" i="20"/>
  <c r="V182" i="20"/>
  <c r="R183" i="20"/>
  <c r="V183" i="20" s="1"/>
  <c r="R184" i="20"/>
  <c r="V184" i="20"/>
  <c r="R185" i="20"/>
  <c r="V185" i="20"/>
  <c r="R186" i="20"/>
  <c r="V186" i="20" s="1"/>
  <c r="R187" i="20"/>
  <c r="V187" i="20" s="1"/>
  <c r="R188" i="20"/>
  <c r="V188" i="20" s="1"/>
  <c r="R189" i="20"/>
  <c r="V189" i="20" s="1"/>
  <c r="R190" i="20"/>
  <c r="V190" i="20"/>
  <c r="R191" i="20"/>
  <c r="V191" i="20" s="1"/>
  <c r="R192" i="20"/>
  <c r="V192" i="20"/>
  <c r="R193" i="20"/>
  <c r="V193" i="20"/>
  <c r="R194" i="20"/>
  <c r="V194" i="20"/>
  <c r="R195" i="20"/>
  <c r="V195" i="20" s="1"/>
  <c r="R196" i="20"/>
  <c r="V196" i="20"/>
  <c r="R197" i="20"/>
  <c r="V197" i="20" s="1"/>
  <c r="R198" i="20"/>
  <c r="V198" i="20" s="1"/>
  <c r="R199" i="20"/>
  <c r="V199" i="20" s="1"/>
  <c r="R200" i="20"/>
  <c r="V200" i="20" s="1"/>
  <c r="R201" i="20"/>
  <c r="V201" i="20"/>
  <c r="R202" i="20"/>
  <c r="V202" i="20"/>
  <c r="R203" i="20"/>
  <c r="V203" i="20" s="1"/>
  <c r="R204" i="20"/>
  <c r="V204" i="20"/>
  <c r="R205" i="20"/>
  <c r="V205" i="20"/>
  <c r="R206" i="20"/>
  <c r="V206" i="20" s="1"/>
  <c r="R207" i="20"/>
  <c r="V207" i="20" s="1"/>
  <c r="R208" i="20"/>
  <c r="V208" i="20"/>
  <c r="R209" i="20"/>
  <c r="V209" i="20" s="1"/>
  <c r="R210" i="20"/>
  <c r="V210" i="20"/>
  <c r="R211" i="20"/>
  <c r="V211" i="20" s="1"/>
  <c r="R212" i="20"/>
  <c r="V212" i="20" s="1"/>
  <c r="R213" i="20"/>
  <c r="V213" i="20"/>
  <c r="R214" i="20"/>
  <c r="V214" i="20"/>
  <c r="R215" i="20"/>
  <c r="V215" i="20" s="1"/>
  <c r="R216" i="20"/>
  <c r="V216" i="20"/>
  <c r="R217" i="20"/>
  <c r="V217" i="20"/>
  <c r="R218" i="20"/>
  <c r="V218" i="20" s="1"/>
  <c r="R219" i="20"/>
  <c r="V219" i="20" s="1"/>
  <c r="R220" i="20"/>
  <c r="V220" i="20" s="1"/>
  <c r="R221" i="20"/>
  <c r="V221" i="20" s="1"/>
  <c r="R222" i="20"/>
  <c r="V222" i="20"/>
  <c r="R223" i="20"/>
  <c r="V223" i="20" s="1"/>
  <c r="R224" i="20"/>
  <c r="V224" i="20"/>
  <c r="R225" i="20"/>
  <c r="V225" i="20"/>
  <c r="R226" i="20"/>
  <c r="V226" i="20"/>
  <c r="R227" i="20"/>
  <c r="V227" i="20" s="1"/>
  <c r="R228" i="20"/>
  <c r="V228" i="20"/>
  <c r="R229" i="20"/>
  <c r="V229" i="20" s="1"/>
  <c r="R230" i="20"/>
  <c r="V230" i="20" s="1"/>
  <c r="R231" i="20"/>
  <c r="V231" i="20" s="1"/>
  <c r="R232" i="20"/>
  <c r="V232" i="20" s="1"/>
  <c r="R233" i="20"/>
  <c r="V233" i="20"/>
  <c r="R234" i="20"/>
  <c r="V234" i="20"/>
  <c r="R235" i="20"/>
  <c r="V235" i="20" s="1"/>
  <c r="R236" i="20"/>
  <c r="V236" i="20" s="1"/>
  <c r="R237" i="20"/>
  <c r="V237" i="20"/>
  <c r="R238" i="20"/>
  <c r="V238" i="20" s="1"/>
  <c r="R239" i="20"/>
  <c r="V239" i="20" s="1"/>
  <c r="R240" i="20"/>
  <c r="V240" i="20"/>
  <c r="R241" i="20"/>
  <c r="V241" i="20" s="1"/>
  <c r="R242" i="20"/>
  <c r="V242" i="20"/>
  <c r="R243" i="20"/>
  <c r="V243" i="20" s="1"/>
  <c r="R244" i="20"/>
  <c r="V244" i="20" s="1"/>
  <c r="R245" i="20"/>
  <c r="V245" i="20" s="1"/>
  <c r="R246" i="20"/>
  <c r="V246" i="20"/>
  <c r="R247" i="20"/>
  <c r="V247" i="20" s="1"/>
  <c r="R248" i="20"/>
  <c r="V248" i="20"/>
  <c r="R249" i="20"/>
  <c r="V249" i="20"/>
  <c r="R250" i="20"/>
  <c r="V250" i="20" s="1"/>
  <c r="R251" i="20"/>
  <c r="V251" i="20" s="1"/>
  <c r="R252" i="20"/>
  <c r="V252" i="20" s="1"/>
  <c r="R253" i="20"/>
  <c r="V253" i="20" s="1"/>
  <c r="R254" i="20"/>
  <c r="V254" i="20" s="1"/>
  <c r="R255" i="20"/>
  <c r="V255" i="20" s="1"/>
  <c r="R256" i="20"/>
  <c r="V256" i="20"/>
  <c r="R257" i="20"/>
  <c r="V257" i="20"/>
  <c r="R258" i="20"/>
  <c r="V258" i="20"/>
  <c r="R259" i="20"/>
  <c r="V259" i="20" s="1"/>
  <c r="R260" i="20"/>
  <c r="V260" i="20"/>
  <c r="R261" i="20"/>
  <c r="V261" i="20" s="1"/>
  <c r="R262" i="20"/>
  <c r="V262" i="20" s="1"/>
  <c r="R263" i="20"/>
  <c r="V263" i="20" s="1"/>
  <c r="R264" i="20"/>
  <c r="V264" i="20" s="1"/>
  <c r="R265" i="20"/>
  <c r="V265" i="20"/>
  <c r="R266" i="20"/>
  <c r="V266" i="20"/>
  <c r="R267" i="20"/>
  <c r="V267" i="20" s="1"/>
  <c r="R268" i="20"/>
  <c r="V268" i="20" s="1"/>
  <c r="R269" i="20"/>
  <c r="V269" i="20"/>
  <c r="R270" i="20"/>
  <c r="V270" i="20" s="1"/>
  <c r="R271" i="20"/>
  <c r="V271" i="20" s="1"/>
  <c r="R272" i="20"/>
  <c r="V272" i="20"/>
  <c r="R273" i="20"/>
  <c r="V273" i="20" s="1"/>
  <c r="R274" i="20"/>
  <c r="V274" i="20"/>
  <c r="R275" i="20"/>
  <c r="V275" i="20" s="1"/>
  <c r="R276" i="20"/>
  <c r="V276" i="20" s="1"/>
  <c r="R277" i="20"/>
  <c r="V277" i="20" s="1"/>
  <c r="R278" i="20"/>
  <c r="V278" i="20"/>
  <c r="R279" i="20"/>
  <c r="V279" i="20" s="1"/>
  <c r="R280" i="20"/>
  <c r="V280" i="20"/>
  <c r="R281" i="20"/>
  <c r="V281" i="20"/>
  <c r="R282" i="20"/>
  <c r="V282" i="20" s="1"/>
  <c r="R283" i="20"/>
  <c r="V283" i="20" s="1"/>
  <c r="R284" i="20"/>
  <c r="V284" i="20" s="1"/>
  <c r="R285" i="20"/>
  <c r="V285" i="20" s="1"/>
  <c r="R286" i="20"/>
  <c r="V286" i="20" s="1"/>
  <c r="R287" i="20"/>
  <c r="V287" i="20" s="1"/>
  <c r="R288" i="20"/>
  <c r="V288" i="20"/>
  <c r="R289" i="20"/>
  <c r="V289" i="20"/>
  <c r="R290" i="20"/>
  <c r="V290" i="20"/>
  <c r="R291" i="20"/>
  <c r="V291" i="20" s="1"/>
  <c r="R292" i="20"/>
  <c r="V292" i="20"/>
  <c r="R293" i="20"/>
  <c r="V293" i="20" s="1"/>
  <c r="R294" i="20"/>
  <c r="V294" i="20" s="1"/>
  <c r="R295" i="20"/>
  <c r="V295" i="20" s="1"/>
  <c r="R296" i="20"/>
  <c r="V296" i="20" s="1"/>
  <c r="R297" i="20"/>
  <c r="V297" i="20"/>
  <c r="R298" i="20"/>
  <c r="V298" i="20"/>
  <c r="R299" i="20"/>
  <c r="V299" i="20" s="1"/>
  <c r="R300" i="20"/>
  <c r="V300" i="20" s="1"/>
  <c r="R301" i="20"/>
  <c r="V301" i="20"/>
  <c r="R302" i="20"/>
  <c r="V302" i="20" s="1"/>
  <c r="R303" i="20"/>
  <c r="V303" i="20" s="1"/>
  <c r="R304" i="20"/>
  <c r="V304" i="20"/>
  <c r="R305" i="20"/>
  <c r="V305" i="20" s="1"/>
  <c r="R306" i="20"/>
  <c r="V306" i="20"/>
  <c r="R307" i="20"/>
  <c r="V307" i="20" s="1"/>
  <c r="R308" i="20"/>
  <c r="V308" i="20" s="1"/>
  <c r="R309" i="20"/>
  <c r="V309" i="20" s="1"/>
  <c r="R310" i="20"/>
  <c r="V310" i="20"/>
  <c r="R311" i="20"/>
  <c r="V311" i="20" s="1"/>
  <c r="R312" i="20"/>
  <c r="V312" i="20"/>
  <c r="R313" i="20"/>
  <c r="V313" i="20"/>
  <c r="R314" i="20"/>
  <c r="V314" i="20" s="1"/>
  <c r="R315" i="20"/>
  <c r="V315" i="20" s="1"/>
  <c r="R316" i="20"/>
  <c r="V316" i="20" s="1"/>
  <c r="R317" i="20"/>
  <c r="V317" i="20" s="1"/>
  <c r="R318" i="20"/>
  <c r="V318" i="20" s="1"/>
  <c r="R319" i="20"/>
  <c r="V319" i="20" s="1"/>
  <c r="R320" i="20"/>
  <c r="V320" i="20"/>
  <c r="R321" i="20"/>
  <c r="V321" i="20"/>
  <c r="R322" i="20"/>
  <c r="V322" i="20"/>
  <c r="R323" i="20"/>
  <c r="V323" i="20" s="1"/>
  <c r="R324" i="20"/>
  <c r="V324" i="20"/>
  <c r="R325" i="20"/>
  <c r="V325" i="20" s="1"/>
  <c r="R326" i="20"/>
  <c r="V326" i="20" s="1"/>
  <c r="R327" i="20"/>
  <c r="V327" i="20" s="1"/>
  <c r="R328" i="20"/>
  <c r="V328" i="20" s="1"/>
  <c r="R329" i="20"/>
  <c r="V329" i="20"/>
  <c r="R330" i="20"/>
  <c r="V330" i="20"/>
  <c r="R331" i="20"/>
  <c r="V331" i="20" s="1"/>
  <c r="R332" i="20"/>
  <c r="V332" i="20" s="1"/>
  <c r="R333" i="20"/>
  <c r="V333" i="20"/>
  <c r="R334" i="20"/>
  <c r="V334" i="20" s="1"/>
  <c r="R335" i="20"/>
  <c r="V335" i="20" s="1"/>
  <c r="R336" i="20"/>
  <c r="V336" i="20"/>
  <c r="R337" i="20"/>
  <c r="V337" i="20" s="1"/>
  <c r="R338" i="20"/>
  <c r="V338" i="20"/>
  <c r="R339" i="20"/>
  <c r="V339" i="20" s="1"/>
  <c r="R340" i="20"/>
  <c r="V340" i="20" s="1"/>
  <c r="R341" i="20"/>
  <c r="V341" i="20" s="1"/>
  <c r="R342" i="20"/>
  <c r="V342" i="20"/>
  <c r="R343" i="20"/>
  <c r="V343" i="20" s="1"/>
  <c r="R344" i="20"/>
  <c r="V344" i="20" s="1"/>
  <c r="R345" i="20"/>
  <c r="V345" i="20" s="1"/>
  <c r="R346" i="20"/>
  <c r="V346" i="20"/>
  <c r="R347" i="20"/>
  <c r="V347" i="20" s="1"/>
  <c r="R348" i="20"/>
  <c r="V348" i="20" s="1"/>
  <c r="R349" i="20"/>
  <c r="V349" i="20" s="1"/>
  <c r="R350" i="20"/>
  <c r="V350" i="20"/>
  <c r="R351" i="20"/>
  <c r="V351" i="20" s="1"/>
  <c r="R352" i="20"/>
  <c r="V352" i="20" s="1"/>
  <c r="R353" i="20"/>
  <c r="V353" i="20" s="1"/>
  <c r="R354" i="20"/>
  <c r="V354" i="20"/>
  <c r="R355" i="20"/>
  <c r="V355" i="20" s="1"/>
  <c r="R356" i="20"/>
  <c r="V356" i="20" s="1"/>
  <c r="R357" i="20"/>
  <c r="V357" i="20" s="1"/>
  <c r="R358" i="20"/>
  <c r="V358" i="20"/>
  <c r="R359" i="20"/>
  <c r="V359" i="20" s="1"/>
  <c r="R360" i="20"/>
  <c r="V360" i="20" s="1"/>
  <c r="R361" i="20"/>
  <c r="V361" i="20" s="1"/>
  <c r="R362" i="20"/>
  <c r="V362" i="20"/>
  <c r="R363" i="20"/>
  <c r="V363" i="20" s="1"/>
  <c r="R364" i="20"/>
  <c r="V364" i="20" s="1"/>
  <c r="R365" i="20"/>
  <c r="V365" i="20" s="1"/>
  <c r="R366" i="20"/>
  <c r="V366" i="20"/>
  <c r="R367" i="20"/>
  <c r="V367" i="20" s="1"/>
  <c r="R368" i="20"/>
  <c r="V368" i="20" s="1"/>
  <c r="R369" i="20"/>
  <c r="V369" i="20" s="1"/>
  <c r="R370" i="20"/>
  <c r="V370" i="20"/>
  <c r="R371" i="20"/>
  <c r="V371" i="20" s="1"/>
  <c r="R372" i="20"/>
  <c r="V372" i="20" s="1"/>
  <c r="R373" i="20"/>
  <c r="V373" i="20" s="1"/>
  <c r="R374" i="20"/>
  <c r="V374" i="20"/>
  <c r="R375" i="20"/>
  <c r="V375" i="20" s="1"/>
  <c r="R376" i="20"/>
  <c r="V376" i="20" s="1"/>
  <c r="R377" i="20"/>
  <c r="V377" i="20" s="1"/>
  <c r="R378" i="20"/>
  <c r="V378" i="20"/>
  <c r="R379" i="20"/>
  <c r="V379" i="20" s="1"/>
  <c r="R380" i="20"/>
  <c r="V380" i="20" s="1"/>
  <c r="R381" i="20"/>
  <c r="V381" i="20" s="1"/>
  <c r="R382" i="20"/>
  <c r="V382" i="20"/>
  <c r="R383" i="20"/>
  <c r="V383" i="20" s="1"/>
  <c r="R384" i="20"/>
  <c r="V384" i="20" s="1"/>
  <c r="R385" i="20"/>
  <c r="V385" i="20" s="1"/>
  <c r="R386" i="20"/>
  <c r="V386" i="20"/>
  <c r="R387" i="20"/>
  <c r="V387" i="20" s="1"/>
  <c r="R388" i="20"/>
  <c r="V388" i="20" s="1"/>
  <c r="R389" i="20"/>
  <c r="V389" i="20" s="1"/>
  <c r="R390" i="20"/>
  <c r="V390" i="20"/>
  <c r="R391" i="20"/>
  <c r="V391" i="20" s="1"/>
  <c r="R392" i="20"/>
  <c r="V392" i="20" s="1"/>
  <c r="R393" i="20"/>
  <c r="V393" i="20" s="1"/>
  <c r="R394" i="20"/>
  <c r="V394" i="20"/>
  <c r="R395" i="20"/>
  <c r="V395" i="20" s="1"/>
  <c r="R396" i="20"/>
  <c r="V396" i="20" s="1"/>
  <c r="R397" i="20"/>
  <c r="V397" i="20" s="1"/>
  <c r="R398" i="20"/>
  <c r="V398" i="20"/>
  <c r="R399" i="20"/>
  <c r="V399" i="20" s="1"/>
  <c r="R400" i="20"/>
  <c r="V400" i="20" s="1"/>
  <c r="R401" i="20"/>
  <c r="V401" i="20" s="1"/>
  <c r="R402" i="20"/>
  <c r="V402" i="20"/>
  <c r="R403" i="20"/>
  <c r="V403" i="20" s="1"/>
  <c r="R404" i="20"/>
  <c r="V404" i="20" s="1"/>
  <c r="R405" i="20"/>
  <c r="V405" i="20" s="1"/>
  <c r="R406" i="20"/>
  <c r="V406" i="20"/>
  <c r="R407" i="20"/>
  <c r="V407" i="20" s="1"/>
  <c r="R408" i="20"/>
  <c r="V408" i="20" s="1"/>
  <c r="R409" i="20"/>
  <c r="V409" i="20" s="1"/>
  <c r="R410" i="20"/>
  <c r="V410" i="20"/>
  <c r="R411" i="20"/>
  <c r="V411" i="20" s="1"/>
  <c r="R412" i="20"/>
  <c r="V412" i="20" s="1"/>
  <c r="R413" i="20"/>
  <c r="V413" i="20" s="1"/>
  <c r="R414" i="20"/>
  <c r="V414" i="20"/>
  <c r="R415" i="20"/>
  <c r="V415" i="20" s="1"/>
  <c r="R416" i="20"/>
  <c r="V416" i="20" s="1"/>
  <c r="R417" i="20"/>
  <c r="V417" i="20" s="1"/>
  <c r="R418" i="20"/>
  <c r="V418" i="20"/>
  <c r="R419" i="20"/>
  <c r="V419" i="20" s="1"/>
  <c r="R420" i="20"/>
  <c r="V420" i="20" s="1"/>
  <c r="R421" i="20"/>
  <c r="V421" i="20" s="1"/>
  <c r="R422" i="20"/>
  <c r="V422" i="20"/>
  <c r="R423" i="20"/>
  <c r="V423" i="20" s="1"/>
  <c r="R424" i="20"/>
  <c r="V424" i="20" s="1"/>
  <c r="R425" i="20"/>
  <c r="V425" i="20" s="1"/>
  <c r="R426" i="20"/>
  <c r="V426" i="20"/>
  <c r="R427" i="20"/>
  <c r="V427" i="20" s="1"/>
  <c r="R428" i="20"/>
  <c r="V428" i="20" s="1"/>
  <c r="R429" i="20"/>
  <c r="V429" i="20" s="1"/>
  <c r="R430" i="20"/>
  <c r="V430" i="20"/>
  <c r="R431" i="20"/>
  <c r="V431" i="20" s="1"/>
  <c r="R432" i="20"/>
  <c r="V432" i="20" s="1"/>
  <c r="R433" i="20"/>
  <c r="V433" i="20" s="1"/>
  <c r="R434" i="20"/>
  <c r="V434" i="20"/>
  <c r="R435" i="20"/>
  <c r="V435" i="20" s="1"/>
  <c r="R436" i="20"/>
  <c r="V436" i="20" s="1"/>
  <c r="R437" i="20"/>
  <c r="V437" i="20" s="1"/>
  <c r="R438" i="20"/>
  <c r="V438" i="20"/>
  <c r="R439" i="20"/>
  <c r="V439" i="20" s="1"/>
  <c r="R440" i="20"/>
  <c r="V440" i="20" s="1"/>
  <c r="R441" i="20"/>
  <c r="V441" i="20" s="1"/>
  <c r="R442" i="20"/>
  <c r="V442" i="20"/>
  <c r="R443" i="20"/>
  <c r="V443" i="20" s="1"/>
  <c r="R444" i="20"/>
  <c r="V444" i="20" s="1"/>
  <c r="R445" i="20"/>
  <c r="V445" i="20" s="1"/>
  <c r="R446" i="20"/>
  <c r="V446" i="20"/>
  <c r="R447" i="20"/>
  <c r="V447" i="20" s="1"/>
  <c r="R448" i="20"/>
  <c r="V448" i="20" s="1"/>
  <c r="R449" i="20"/>
  <c r="V449" i="20" s="1"/>
  <c r="R450" i="20"/>
  <c r="V450" i="20"/>
  <c r="R451" i="20"/>
  <c r="V451" i="20" s="1"/>
  <c r="R452" i="20"/>
  <c r="V452" i="20" s="1"/>
  <c r="R453" i="20"/>
  <c r="V453" i="20" s="1"/>
  <c r="R454" i="20"/>
  <c r="V454" i="20"/>
  <c r="R455" i="20"/>
  <c r="V455" i="20" s="1"/>
  <c r="R456" i="20"/>
  <c r="V456" i="20" s="1"/>
  <c r="R457" i="20"/>
  <c r="V457" i="20" s="1"/>
  <c r="R458" i="20"/>
  <c r="V458" i="20"/>
  <c r="R459" i="20"/>
  <c r="V459" i="20" s="1"/>
  <c r="R460" i="20"/>
  <c r="V460" i="20" s="1"/>
  <c r="R461" i="20"/>
  <c r="V461" i="20" s="1"/>
  <c r="R462" i="20"/>
  <c r="V462" i="20"/>
  <c r="R463" i="20"/>
  <c r="V463" i="20" s="1"/>
  <c r="R464" i="20"/>
  <c r="V464" i="20" s="1"/>
  <c r="R465" i="20"/>
  <c r="V465" i="20" s="1"/>
  <c r="R466" i="20"/>
  <c r="V466" i="20"/>
  <c r="R467" i="20"/>
  <c r="V467" i="20" s="1"/>
  <c r="R468" i="20"/>
  <c r="V468" i="20" s="1"/>
  <c r="R469" i="20"/>
  <c r="V469" i="20" s="1"/>
  <c r="R470" i="20"/>
  <c r="V470" i="20"/>
  <c r="R471" i="20"/>
  <c r="V471" i="20" s="1"/>
  <c r="R472" i="20"/>
  <c r="V472" i="20" s="1"/>
  <c r="R473" i="20"/>
  <c r="V473" i="20" s="1"/>
  <c r="R474" i="20"/>
  <c r="V474" i="20"/>
  <c r="R475" i="20"/>
  <c r="V475" i="20" s="1"/>
  <c r="R476" i="20"/>
  <c r="V476" i="20" s="1"/>
  <c r="R477" i="20"/>
  <c r="V477" i="20" s="1"/>
  <c r="R478" i="20"/>
  <c r="V478" i="20"/>
  <c r="R479" i="20"/>
  <c r="V479" i="20" s="1"/>
  <c r="X479" i="20" s="1"/>
  <c r="R480" i="20"/>
  <c r="V480" i="20" s="1"/>
  <c r="R481" i="20"/>
  <c r="V481" i="20" s="1"/>
  <c r="R482" i="20"/>
  <c r="V482" i="20"/>
  <c r="R483" i="20"/>
  <c r="V483" i="20" s="1"/>
  <c r="R484" i="20"/>
  <c r="V484" i="20" s="1"/>
  <c r="R485" i="20"/>
  <c r="V485" i="20" s="1"/>
  <c r="R486" i="20"/>
  <c r="V486" i="20"/>
  <c r="R487" i="20"/>
  <c r="V487" i="20" s="1"/>
  <c r="R488" i="20"/>
  <c r="V488" i="20" s="1"/>
  <c r="R489" i="20"/>
  <c r="V489" i="20" s="1"/>
  <c r="R490" i="20"/>
  <c r="V490" i="20"/>
  <c r="R491" i="20"/>
  <c r="V491" i="20" s="1"/>
  <c r="R492" i="20"/>
  <c r="V492" i="20" s="1"/>
  <c r="R493" i="20"/>
  <c r="V493" i="20" s="1"/>
  <c r="R494" i="20"/>
  <c r="V494" i="20"/>
  <c r="R495" i="20"/>
  <c r="V495" i="20" s="1"/>
  <c r="X495" i="20" s="1"/>
  <c r="R496" i="20"/>
  <c r="V496" i="20" s="1"/>
  <c r="R497" i="20"/>
  <c r="V497" i="20" s="1"/>
  <c r="R498" i="20"/>
  <c r="V498" i="20"/>
  <c r="R499" i="20"/>
  <c r="V499" i="20" s="1"/>
  <c r="R500" i="20"/>
  <c r="V500" i="20" s="1"/>
  <c r="R501" i="20"/>
  <c r="V501" i="20" s="1"/>
  <c r="R502" i="20"/>
  <c r="V502" i="20"/>
  <c r="R503" i="20"/>
  <c r="V503" i="20" s="1"/>
  <c r="R504" i="20"/>
  <c r="V504" i="20" s="1"/>
  <c r="R505" i="20"/>
  <c r="V505" i="20" s="1"/>
  <c r="R506" i="20"/>
  <c r="V506" i="20"/>
  <c r="R507" i="20"/>
  <c r="V507" i="20" s="1"/>
  <c r="R508" i="20"/>
  <c r="V508" i="20" s="1"/>
  <c r="R509" i="20"/>
  <c r="V509" i="20" s="1"/>
  <c r="R510" i="20"/>
  <c r="V510" i="20"/>
  <c r="R511" i="20"/>
  <c r="V511" i="20" s="1"/>
  <c r="R512" i="20"/>
  <c r="V512" i="20" s="1"/>
  <c r="R513" i="20"/>
  <c r="V513" i="20" s="1"/>
  <c r="R514" i="20"/>
  <c r="V514" i="20"/>
  <c r="R515" i="20"/>
  <c r="V515" i="20" s="1"/>
  <c r="R516" i="20"/>
  <c r="V516" i="20" s="1"/>
  <c r="R517" i="20"/>
  <c r="V517" i="20" s="1"/>
  <c r="R518" i="20"/>
  <c r="V518" i="20"/>
  <c r="R519" i="20"/>
  <c r="V519" i="20" s="1"/>
  <c r="R2" i="20"/>
  <c r="V2" i="20" s="1"/>
  <c r="P3" i="20"/>
  <c r="P4" i="20"/>
  <c r="P5" i="20"/>
  <c r="P6" i="20"/>
  <c r="P7" i="20"/>
  <c r="AK7" i="20" s="1"/>
  <c r="P8" i="20"/>
  <c r="AK8" i="20" s="1"/>
  <c r="P9" i="20"/>
  <c r="P10" i="20"/>
  <c r="P11" i="20"/>
  <c r="P12" i="20"/>
  <c r="P13" i="20"/>
  <c r="P14" i="20"/>
  <c r="P15" i="20"/>
  <c r="AK15" i="20" s="1"/>
  <c r="P16" i="20"/>
  <c r="AK16" i="20" s="1"/>
  <c r="P17" i="20"/>
  <c r="P18" i="20"/>
  <c r="P19" i="20"/>
  <c r="P20" i="20"/>
  <c r="P21" i="20"/>
  <c r="P22" i="20"/>
  <c r="P23" i="20"/>
  <c r="AK23" i="20" s="1"/>
  <c r="P24" i="20"/>
  <c r="AK24" i="20"/>
  <c r="P25" i="20"/>
  <c r="P26" i="20"/>
  <c r="P27" i="20"/>
  <c r="P28" i="20"/>
  <c r="P29" i="20"/>
  <c r="P30" i="20"/>
  <c r="P31" i="20"/>
  <c r="AK31" i="20"/>
  <c r="P32" i="20"/>
  <c r="AK32" i="20" s="1"/>
  <c r="P33" i="20"/>
  <c r="P34" i="20"/>
  <c r="P35" i="20"/>
  <c r="P36" i="20"/>
  <c r="P37" i="20"/>
  <c r="P38" i="20"/>
  <c r="P39" i="20"/>
  <c r="AK39" i="20" s="1"/>
  <c r="P40" i="20"/>
  <c r="AK40" i="20" s="1"/>
  <c r="P41" i="20"/>
  <c r="P42" i="20"/>
  <c r="P43" i="20"/>
  <c r="P44" i="20"/>
  <c r="P45" i="20"/>
  <c r="P46" i="20"/>
  <c r="P47" i="20"/>
  <c r="AK47" i="20" s="1"/>
  <c r="P48" i="20"/>
  <c r="AK48" i="20" s="1"/>
  <c r="P49" i="20"/>
  <c r="P50" i="20"/>
  <c r="P51" i="20"/>
  <c r="P52" i="20"/>
  <c r="P53" i="20"/>
  <c r="P54" i="20"/>
  <c r="P55" i="20"/>
  <c r="AK55" i="20" s="1"/>
  <c r="P56" i="20"/>
  <c r="AK56" i="20"/>
  <c r="P57" i="20"/>
  <c r="P58" i="20"/>
  <c r="P59" i="20"/>
  <c r="P60" i="20"/>
  <c r="P61" i="20"/>
  <c r="P62" i="20"/>
  <c r="P63" i="20"/>
  <c r="AK63" i="20"/>
  <c r="P64" i="20"/>
  <c r="AK64" i="20" s="1"/>
  <c r="P65" i="20"/>
  <c r="P66" i="20"/>
  <c r="P67" i="20"/>
  <c r="P68" i="20"/>
  <c r="P69" i="20"/>
  <c r="P70" i="20"/>
  <c r="P71" i="20"/>
  <c r="AK71" i="20" s="1"/>
  <c r="P72" i="20"/>
  <c r="AK72" i="20" s="1"/>
  <c r="P73" i="20"/>
  <c r="P74" i="20"/>
  <c r="P75" i="20"/>
  <c r="P76" i="20"/>
  <c r="P77" i="20"/>
  <c r="P78" i="20"/>
  <c r="P79" i="20"/>
  <c r="AK79" i="20" s="1"/>
  <c r="P80" i="20"/>
  <c r="AK80" i="20" s="1"/>
  <c r="P81" i="20"/>
  <c r="P82" i="20"/>
  <c r="P83" i="20"/>
  <c r="P84" i="20"/>
  <c r="P85" i="20"/>
  <c r="P86" i="20"/>
  <c r="P87" i="20"/>
  <c r="AK87" i="20" s="1"/>
  <c r="P88" i="20"/>
  <c r="AK88" i="20"/>
  <c r="P89" i="20"/>
  <c r="P90" i="20"/>
  <c r="P91" i="20"/>
  <c r="P92" i="20"/>
  <c r="P93" i="20"/>
  <c r="P94" i="20"/>
  <c r="P95" i="20"/>
  <c r="AK95" i="20"/>
  <c r="P96" i="20"/>
  <c r="AK96" i="20" s="1"/>
  <c r="P97" i="20"/>
  <c r="P98" i="20"/>
  <c r="P99" i="20"/>
  <c r="P100" i="20"/>
  <c r="P101" i="20"/>
  <c r="P102" i="20"/>
  <c r="P103" i="20"/>
  <c r="AK103" i="20" s="1"/>
  <c r="P104" i="20"/>
  <c r="AK104" i="20" s="1"/>
  <c r="P105" i="20"/>
  <c r="P106" i="20"/>
  <c r="P107" i="20"/>
  <c r="P108" i="20"/>
  <c r="P109" i="20"/>
  <c r="P110" i="20"/>
  <c r="P111" i="20"/>
  <c r="AK111" i="20" s="1"/>
  <c r="P112" i="20"/>
  <c r="AK112" i="20" s="1"/>
  <c r="P113" i="20"/>
  <c r="P114" i="20"/>
  <c r="P115" i="20"/>
  <c r="P116" i="20"/>
  <c r="P117" i="20"/>
  <c r="P118" i="20"/>
  <c r="P119" i="20"/>
  <c r="AK119" i="20" s="1"/>
  <c r="P120" i="20"/>
  <c r="AK120" i="20"/>
  <c r="P121" i="20"/>
  <c r="P122" i="20"/>
  <c r="P123" i="20"/>
  <c r="P124" i="20"/>
  <c r="P125" i="20"/>
  <c r="P126" i="20"/>
  <c r="P127" i="20"/>
  <c r="AK127" i="20"/>
  <c r="P128" i="20"/>
  <c r="AK128" i="20" s="1"/>
  <c r="P129" i="20"/>
  <c r="X129" i="20" s="1"/>
  <c r="P130" i="20"/>
  <c r="P131" i="20"/>
  <c r="P132" i="20"/>
  <c r="P133" i="20"/>
  <c r="P134" i="20"/>
  <c r="P135" i="20"/>
  <c r="AK135" i="20" s="1"/>
  <c r="P136" i="20"/>
  <c r="AK136" i="20" s="1"/>
  <c r="P137" i="20"/>
  <c r="P138" i="20"/>
  <c r="P139" i="20"/>
  <c r="P140" i="20"/>
  <c r="P141" i="20"/>
  <c r="P142" i="20"/>
  <c r="P143" i="20"/>
  <c r="AK143" i="20" s="1"/>
  <c r="P144" i="20"/>
  <c r="AK144" i="20" s="1"/>
  <c r="P145" i="20"/>
  <c r="P146" i="20"/>
  <c r="P147" i="20"/>
  <c r="P148" i="20"/>
  <c r="P149" i="20"/>
  <c r="P150" i="20"/>
  <c r="P151" i="20"/>
  <c r="AK151" i="20" s="1"/>
  <c r="P152" i="20"/>
  <c r="AK152" i="20"/>
  <c r="P153" i="20"/>
  <c r="P154" i="20"/>
  <c r="P155" i="20"/>
  <c r="P156" i="20"/>
  <c r="P157" i="20"/>
  <c r="P158" i="20"/>
  <c r="P159" i="20"/>
  <c r="AK159" i="20"/>
  <c r="P160" i="20"/>
  <c r="AK160" i="20" s="1"/>
  <c r="P161" i="20"/>
  <c r="P162" i="20"/>
  <c r="P163" i="20"/>
  <c r="P164" i="20"/>
  <c r="P165" i="20"/>
  <c r="P166" i="20"/>
  <c r="P167" i="20"/>
  <c r="AK167" i="20" s="1"/>
  <c r="P168" i="20"/>
  <c r="AK168" i="20" s="1"/>
  <c r="P169" i="20"/>
  <c r="AK169" i="20" s="1"/>
  <c r="P170" i="20"/>
  <c r="P171" i="20"/>
  <c r="P172" i="20"/>
  <c r="P173" i="20"/>
  <c r="P174" i="20"/>
  <c r="P175" i="20"/>
  <c r="AK175" i="20"/>
  <c r="P176" i="20"/>
  <c r="AK176" i="20" s="1"/>
  <c r="P177" i="20"/>
  <c r="AK177" i="20"/>
  <c r="P178" i="20"/>
  <c r="P179" i="20"/>
  <c r="P180" i="20"/>
  <c r="P181" i="20"/>
  <c r="P182" i="20"/>
  <c r="P183" i="20"/>
  <c r="AK183" i="20"/>
  <c r="P184" i="20"/>
  <c r="AK184" i="20" s="1"/>
  <c r="P185" i="20"/>
  <c r="AK185" i="20" s="1"/>
  <c r="P186" i="20"/>
  <c r="P187" i="20"/>
  <c r="P188" i="20"/>
  <c r="P189" i="20"/>
  <c r="P190" i="20"/>
  <c r="P191" i="20"/>
  <c r="AK191" i="20"/>
  <c r="P192" i="20"/>
  <c r="AK192" i="20"/>
  <c r="P193" i="20"/>
  <c r="AK193" i="20" s="1"/>
  <c r="P194" i="20"/>
  <c r="P195" i="20"/>
  <c r="P196" i="20"/>
  <c r="P197" i="20"/>
  <c r="P198" i="20"/>
  <c r="P199" i="20"/>
  <c r="AK199" i="20" s="1"/>
  <c r="P200" i="20"/>
  <c r="AK200" i="20"/>
  <c r="P201" i="20"/>
  <c r="AK201" i="20" s="1"/>
  <c r="P202" i="20"/>
  <c r="P203" i="20"/>
  <c r="P204" i="20"/>
  <c r="P205" i="20"/>
  <c r="P206" i="20"/>
  <c r="P207" i="20"/>
  <c r="AK207" i="20"/>
  <c r="P208" i="20"/>
  <c r="AK208" i="20"/>
  <c r="P209" i="20"/>
  <c r="AK209" i="20"/>
  <c r="P210" i="20"/>
  <c r="P211" i="20"/>
  <c r="P212" i="20"/>
  <c r="P213" i="20"/>
  <c r="P214" i="20"/>
  <c r="P215" i="20"/>
  <c r="AK215" i="20" s="1"/>
  <c r="P216" i="20"/>
  <c r="AK216" i="20" s="1"/>
  <c r="P217" i="20"/>
  <c r="AK217" i="20"/>
  <c r="P218" i="20"/>
  <c r="P219" i="20"/>
  <c r="P220" i="20"/>
  <c r="P221" i="20"/>
  <c r="P222" i="20"/>
  <c r="P223" i="20"/>
  <c r="AK223" i="20" s="1"/>
  <c r="P224" i="20"/>
  <c r="AK224" i="20"/>
  <c r="P225" i="20"/>
  <c r="AK225" i="20"/>
  <c r="P226" i="20"/>
  <c r="P227" i="20"/>
  <c r="P228" i="20"/>
  <c r="P229" i="20"/>
  <c r="P230" i="20"/>
  <c r="AK230" i="20"/>
  <c r="P231" i="20"/>
  <c r="AK231" i="20"/>
  <c r="P232" i="20"/>
  <c r="AK232" i="20"/>
  <c r="P233" i="20"/>
  <c r="AK233" i="20" s="1"/>
  <c r="P234" i="20"/>
  <c r="P235" i="20"/>
  <c r="P236" i="20"/>
  <c r="P237" i="20"/>
  <c r="P238" i="20"/>
  <c r="AK238" i="20"/>
  <c r="P239" i="20"/>
  <c r="AK239" i="20" s="1"/>
  <c r="P240" i="20"/>
  <c r="AK240" i="20"/>
  <c r="P241" i="20"/>
  <c r="AK241" i="20"/>
  <c r="P242" i="20"/>
  <c r="P243" i="20"/>
  <c r="P244" i="20"/>
  <c r="P245" i="20"/>
  <c r="P246" i="20"/>
  <c r="AK246" i="20"/>
  <c r="P247" i="20"/>
  <c r="AK247" i="20"/>
  <c r="P248" i="20"/>
  <c r="AK248" i="20"/>
  <c r="P249" i="20"/>
  <c r="AK249" i="20" s="1"/>
  <c r="P250" i="20"/>
  <c r="P251" i="20"/>
  <c r="P252" i="20"/>
  <c r="P253" i="20"/>
  <c r="P254" i="20"/>
  <c r="AK254" i="20"/>
  <c r="P255" i="20"/>
  <c r="AK255" i="20" s="1"/>
  <c r="P256" i="20"/>
  <c r="AK256" i="20"/>
  <c r="P257" i="20"/>
  <c r="AK257" i="20"/>
  <c r="P258" i="20"/>
  <c r="P259" i="20"/>
  <c r="P260" i="20"/>
  <c r="P261" i="20"/>
  <c r="P262" i="20"/>
  <c r="AK262" i="20"/>
  <c r="P263" i="20"/>
  <c r="AK263" i="20"/>
  <c r="P264" i="20"/>
  <c r="AK264" i="20"/>
  <c r="P265" i="20"/>
  <c r="AK265" i="20" s="1"/>
  <c r="P266" i="20"/>
  <c r="P267" i="20"/>
  <c r="P268" i="20"/>
  <c r="P269" i="20"/>
  <c r="P270" i="20"/>
  <c r="AK270" i="20"/>
  <c r="P271" i="20"/>
  <c r="AK271" i="20" s="1"/>
  <c r="P272" i="20"/>
  <c r="AK272" i="20"/>
  <c r="P273" i="20"/>
  <c r="AK273" i="20"/>
  <c r="P274" i="20"/>
  <c r="P275" i="20"/>
  <c r="P276" i="20"/>
  <c r="P277" i="20"/>
  <c r="P278" i="20"/>
  <c r="AK278" i="20"/>
  <c r="P279" i="20"/>
  <c r="AK279" i="20"/>
  <c r="P280" i="20"/>
  <c r="AK280" i="20"/>
  <c r="P281" i="20"/>
  <c r="AK281" i="20" s="1"/>
  <c r="P282" i="20"/>
  <c r="P283" i="20"/>
  <c r="P284" i="20"/>
  <c r="P285" i="20"/>
  <c r="P286" i="20"/>
  <c r="AK286" i="20"/>
  <c r="P287" i="20"/>
  <c r="AK287" i="20" s="1"/>
  <c r="P288" i="20"/>
  <c r="AK288" i="20"/>
  <c r="P289" i="20"/>
  <c r="AK289" i="20"/>
  <c r="P290" i="20"/>
  <c r="P291" i="20"/>
  <c r="P292" i="20"/>
  <c r="P293" i="20"/>
  <c r="P294" i="20"/>
  <c r="AK294" i="20"/>
  <c r="P295" i="20"/>
  <c r="AK295" i="20"/>
  <c r="P296" i="20"/>
  <c r="AK296" i="20"/>
  <c r="P297" i="20"/>
  <c r="AK297" i="20" s="1"/>
  <c r="P298" i="20"/>
  <c r="P299" i="20"/>
  <c r="P300" i="20"/>
  <c r="P301" i="20"/>
  <c r="P302" i="20"/>
  <c r="AK302" i="20"/>
  <c r="P303" i="20"/>
  <c r="AK303" i="20" s="1"/>
  <c r="P304" i="20"/>
  <c r="AK304" i="20"/>
  <c r="P305" i="20"/>
  <c r="AK305" i="20"/>
  <c r="P306" i="20"/>
  <c r="P307" i="20"/>
  <c r="P308" i="20"/>
  <c r="P309" i="20"/>
  <c r="P310" i="20"/>
  <c r="AK310" i="20"/>
  <c r="P311" i="20"/>
  <c r="AK311" i="20"/>
  <c r="P312" i="20"/>
  <c r="AK312" i="20"/>
  <c r="P313" i="20"/>
  <c r="AK313" i="20" s="1"/>
  <c r="P314" i="20"/>
  <c r="P315" i="20"/>
  <c r="P316" i="20"/>
  <c r="P317" i="20"/>
  <c r="P318" i="20"/>
  <c r="AK318" i="20"/>
  <c r="P319" i="20"/>
  <c r="AK319" i="20" s="1"/>
  <c r="P320" i="20"/>
  <c r="AK320" i="20"/>
  <c r="P321" i="20"/>
  <c r="AK321" i="20"/>
  <c r="P322" i="20"/>
  <c r="P323" i="20"/>
  <c r="P324" i="20"/>
  <c r="P325" i="20"/>
  <c r="P326" i="20"/>
  <c r="AK326" i="20"/>
  <c r="P327" i="20"/>
  <c r="AK327" i="20"/>
  <c r="P328" i="20"/>
  <c r="AK328" i="20"/>
  <c r="P329" i="20"/>
  <c r="AK329" i="20" s="1"/>
  <c r="P330" i="20"/>
  <c r="P331" i="20"/>
  <c r="P332" i="20"/>
  <c r="P333" i="20"/>
  <c r="P334" i="20"/>
  <c r="AK334" i="20"/>
  <c r="P335" i="20"/>
  <c r="AK335" i="20" s="1"/>
  <c r="P336" i="20"/>
  <c r="AK336" i="20"/>
  <c r="P337" i="20"/>
  <c r="AK337" i="20"/>
  <c r="P338" i="20"/>
  <c r="P339" i="20"/>
  <c r="P340" i="20"/>
  <c r="P341" i="20"/>
  <c r="P342" i="20"/>
  <c r="AK342" i="20"/>
  <c r="P343" i="20"/>
  <c r="AK343" i="20"/>
  <c r="P344" i="20"/>
  <c r="AK344" i="20"/>
  <c r="P345" i="20"/>
  <c r="AK345" i="20" s="1"/>
  <c r="P346" i="20"/>
  <c r="P347" i="20"/>
  <c r="P348" i="20"/>
  <c r="P349" i="20"/>
  <c r="P350" i="20"/>
  <c r="AK350" i="20"/>
  <c r="P351" i="20"/>
  <c r="AK351" i="20" s="1"/>
  <c r="P352" i="20"/>
  <c r="AK352" i="20" s="1"/>
  <c r="P353" i="20"/>
  <c r="AK353" i="20"/>
  <c r="P354" i="20"/>
  <c r="P355" i="20"/>
  <c r="P356" i="20"/>
  <c r="P357" i="20"/>
  <c r="P358" i="20"/>
  <c r="AK358" i="20" s="1"/>
  <c r="P359" i="20"/>
  <c r="AK359" i="20"/>
  <c r="P360" i="20"/>
  <c r="AK360" i="20"/>
  <c r="P361" i="20"/>
  <c r="AK361" i="20" s="1"/>
  <c r="P362" i="20"/>
  <c r="P363" i="20"/>
  <c r="P364" i="20"/>
  <c r="P365" i="20"/>
  <c r="P366" i="20"/>
  <c r="AK366" i="20"/>
  <c r="P367" i="20"/>
  <c r="AK367" i="20" s="1"/>
  <c r="P368" i="20"/>
  <c r="AK368" i="20" s="1"/>
  <c r="P369" i="20"/>
  <c r="AK369" i="20"/>
  <c r="P370" i="20"/>
  <c r="P371" i="20"/>
  <c r="P372" i="20"/>
  <c r="P373" i="20"/>
  <c r="P374" i="20"/>
  <c r="AK374" i="20" s="1"/>
  <c r="P375" i="20"/>
  <c r="AK375" i="20"/>
  <c r="P376" i="20"/>
  <c r="AK376" i="20"/>
  <c r="P377" i="20"/>
  <c r="AK377" i="20" s="1"/>
  <c r="P378" i="20"/>
  <c r="P379" i="20"/>
  <c r="P380" i="20"/>
  <c r="P381" i="20"/>
  <c r="P382" i="20"/>
  <c r="AK382" i="20"/>
  <c r="P383" i="20"/>
  <c r="AK383" i="20" s="1"/>
  <c r="P384" i="20"/>
  <c r="AK384" i="20" s="1"/>
  <c r="P385" i="20"/>
  <c r="AK385" i="20"/>
  <c r="P386" i="20"/>
  <c r="P387" i="20"/>
  <c r="P388" i="20"/>
  <c r="P389" i="20"/>
  <c r="P390" i="20"/>
  <c r="AK390" i="20" s="1"/>
  <c r="P391" i="20"/>
  <c r="AK391" i="20"/>
  <c r="P392" i="20"/>
  <c r="AK392" i="20"/>
  <c r="P393" i="20"/>
  <c r="AK393" i="20" s="1"/>
  <c r="P394" i="20"/>
  <c r="P395" i="20"/>
  <c r="P396" i="20"/>
  <c r="P397" i="20"/>
  <c r="P398" i="20"/>
  <c r="AK398" i="20"/>
  <c r="P399" i="20"/>
  <c r="AK399" i="20" s="1"/>
  <c r="P400" i="20"/>
  <c r="P401" i="20"/>
  <c r="AK401" i="20"/>
  <c r="P402" i="20"/>
  <c r="P403" i="20"/>
  <c r="P404" i="20"/>
  <c r="P405" i="20"/>
  <c r="P406" i="20"/>
  <c r="AK406" i="20" s="1"/>
  <c r="P407" i="20"/>
  <c r="AK407" i="20"/>
  <c r="P408" i="20"/>
  <c r="AK408" i="20"/>
  <c r="P409" i="20"/>
  <c r="AK409" i="20" s="1"/>
  <c r="P410" i="20"/>
  <c r="P411" i="20"/>
  <c r="P412" i="20"/>
  <c r="P413" i="20"/>
  <c r="P414" i="20"/>
  <c r="AK414" i="20"/>
  <c r="P415" i="20"/>
  <c r="AK415" i="20" s="1"/>
  <c r="P416" i="20"/>
  <c r="AK416" i="20" s="1"/>
  <c r="P417" i="20"/>
  <c r="AK417" i="20"/>
  <c r="P418" i="20"/>
  <c r="P419" i="20"/>
  <c r="P420" i="20"/>
  <c r="P421" i="20"/>
  <c r="P422" i="20"/>
  <c r="AK422" i="20" s="1"/>
  <c r="P423" i="20"/>
  <c r="AK423" i="20"/>
  <c r="P424" i="20"/>
  <c r="AK424" i="20"/>
  <c r="P425" i="20"/>
  <c r="AK425" i="20" s="1"/>
  <c r="P426" i="20"/>
  <c r="P427" i="20"/>
  <c r="P428" i="20"/>
  <c r="P429" i="20"/>
  <c r="P430" i="20"/>
  <c r="AK430" i="20"/>
  <c r="P431" i="20"/>
  <c r="AK431" i="20" s="1"/>
  <c r="P432" i="20"/>
  <c r="AK432" i="20" s="1"/>
  <c r="P433" i="20"/>
  <c r="AK433" i="20"/>
  <c r="P434" i="20"/>
  <c r="P435" i="20"/>
  <c r="P436" i="20"/>
  <c r="P437" i="20"/>
  <c r="P438" i="20"/>
  <c r="AK438" i="20" s="1"/>
  <c r="P439" i="20"/>
  <c r="AK439" i="20"/>
  <c r="P440" i="20"/>
  <c r="AK440" i="20"/>
  <c r="P441" i="20"/>
  <c r="AK441" i="20" s="1"/>
  <c r="P442" i="20"/>
  <c r="P443" i="20"/>
  <c r="P444" i="20"/>
  <c r="P445" i="20"/>
  <c r="P446" i="20"/>
  <c r="AK446" i="20"/>
  <c r="P447" i="20"/>
  <c r="AK447" i="20" s="1"/>
  <c r="P448" i="20"/>
  <c r="AK448" i="20" s="1"/>
  <c r="P449" i="20"/>
  <c r="AK449" i="20"/>
  <c r="P450" i="20"/>
  <c r="P451" i="20"/>
  <c r="P452" i="20"/>
  <c r="P453" i="20"/>
  <c r="P454" i="20"/>
  <c r="AK454" i="20" s="1"/>
  <c r="P455" i="20"/>
  <c r="AK455" i="20"/>
  <c r="P456" i="20"/>
  <c r="AK456" i="20"/>
  <c r="P457" i="20"/>
  <c r="AK457" i="20" s="1"/>
  <c r="P458" i="20"/>
  <c r="P459" i="20"/>
  <c r="P460" i="20"/>
  <c r="P461" i="20"/>
  <c r="P462" i="20"/>
  <c r="AK462" i="20"/>
  <c r="P463" i="20"/>
  <c r="AK463" i="20" s="1"/>
  <c r="P464" i="20"/>
  <c r="P465" i="20"/>
  <c r="AK465" i="20"/>
  <c r="P466" i="20"/>
  <c r="P467" i="20"/>
  <c r="P468" i="20"/>
  <c r="P469" i="20"/>
  <c r="P470" i="20"/>
  <c r="AK470" i="20" s="1"/>
  <c r="P471" i="20"/>
  <c r="AK471" i="20"/>
  <c r="P472" i="20"/>
  <c r="AK472" i="20"/>
  <c r="P473" i="20"/>
  <c r="AK473" i="20" s="1"/>
  <c r="P474" i="20"/>
  <c r="P475" i="20"/>
  <c r="P476" i="20"/>
  <c r="P477" i="20"/>
  <c r="P478" i="20"/>
  <c r="AK478" i="20"/>
  <c r="P479" i="20"/>
  <c r="AK479" i="20" s="1"/>
  <c r="P480" i="20"/>
  <c r="AK480" i="20" s="1"/>
  <c r="P481" i="20"/>
  <c r="AK481" i="20"/>
  <c r="P482" i="20"/>
  <c r="P483" i="20"/>
  <c r="P484" i="20"/>
  <c r="P485" i="20"/>
  <c r="P486" i="20"/>
  <c r="AK486" i="20" s="1"/>
  <c r="P487" i="20"/>
  <c r="AK487" i="20"/>
  <c r="P488" i="20"/>
  <c r="AK488" i="20"/>
  <c r="P489" i="20"/>
  <c r="AK489" i="20" s="1"/>
  <c r="P490" i="20"/>
  <c r="P491" i="20"/>
  <c r="P492" i="20"/>
  <c r="P493" i="20"/>
  <c r="P494" i="20"/>
  <c r="AK494" i="20"/>
  <c r="P495" i="20"/>
  <c r="AK495" i="20" s="1"/>
  <c r="P496" i="20"/>
  <c r="AK496" i="20" s="1"/>
  <c r="P497" i="20"/>
  <c r="AK497" i="20"/>
  <c r="P498" i="20"/>
  <c r="AK498" i="20"/>
  <c r="P499" i="20"/>
  <c r="P500" i="20"/>
  <c r="P501" i="20"/>
  <c r="AK501" i="20" s="1"/>
  <c r="P502" i="20"/>
  <c r="AK502" i="20"/>
  <c r="P503" i="20"/>
  <c r="AK503" i="20"/>
  <c r="P504" i="20"/>
  <c r="AK504" i="20" s="1"/>
  <c r="P505" i="20"/>
  <c r="AK505" i="20" s="1"/>
  <c r="P506" i="20"/>
  <c r="AK506" i="20"/>
  <c r="P507" i="20"/>
  <c r="AK507" i="20"/>
  <c r="P508" i="20"/>
  <c r="AK508" i="20" s="1"/>
  <c r="P509" i="20"/>
  <c r="AK509" i="20" s="1"/>
  <c r="P510" i="20"/>
  <c r="AK510" i="20"/>
  <c r="P511" i="20"/>
  <c r="AK511" i="20"/>
  <c r="P512" i="20"/>
  <c r="AK512" i="20" s="1"/>
  <c r="P513" i="20"/>
  <c r="AK513" i="20" s="1"/>
  <c r="P514" i="20"/>
  <c r="AK514" i="20"/>
  <c r="P515" i="20"/>
  <c r="AK515" i="20"/>
  <c r="P516" i="20"/>
  <c r="AK516" i="20" s="1"/>
  <c r="P517" i="20"/>
  <c r="AK517" i="20" s="1"/>
  <c r="P518" i="20"/>
  <c r="AK518" i="20"/>
  <c r="P519" i="20"/>
  <c r="AK519" i="20"/>
  <c r="P2" i="20"/>
  <c r="AK2" i="20" s="1"/>
  <c r="M3" i="20"/>
  <c r="M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3"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M193" i="20"/>
  <c r="M194" i="20"/>
  <c r="M195" i="20"/>
  <c r="M196" i="20"/>
  <c r="M197" i="20"/>
  <c r="M198" i="20"/>
  <c r="M199" i="20"/>
  <c r="M200" i="20"/>
  <c r="M201" i="20"/>
  <c r="M202" i="20"/>
  <c r="M203" i="20"/>
  <c r="M204" i="20"/>
  <c r="M205" i="20"/>
  <c r="M206" i="20"/>
  <c r="M207" i="20"/>
  <c r="M208" i="20"/>
  <c r="M209" i="20"/>
  <c r="M210" i="20"/>
  <c r="M211" i="20"/>
  <c r="M212" i="20"/>
  <c r="M213" i="20"/>
  <c r="M214" i="20"/>
  <c r="M215" i="20"/>
  <c r="M216" i="20"/>
  <c r="M217" i="20"/>
  <c r="M218" i="20"/>
  <c r="M219" i="20"/>
  <c r="M220" i="20"/>
  <c r="M221" i="20"/>
  <c r="M222" i="20"/>
  <c r="M223" i="20"/>
  <c r="M224" i="20"/>
  <c r="M225" i="20"/>
  <c r="M226" i="20"/>
  <c r="M227" i="20"/>
  <c r="M228" i="20"/>
  <c r="M229" i="20"/>
  <c r="M230" i="20"/>
  <c r="M231" i="20"/>
  <c r="M232" i="20"/>
  <c r="M233" i="20"/>
  <c r="M234" i="20"/>
  <c r="M235" i="20"/>
  <c r="M236" i="20"/>
  <c r="M237" i="20"/>
  <c r="M238" i="20"/>
  <c r="M239" i="20"/>
  <c r="M240" i="20"/>
  <c r="M241" i="20"/>
  <c r="M242" i="20"/>
  <c r="M243" i="20"/>
  <c r="M244" i="20"/>
  <c r="M245" i="20"/>
  <c r="M246" i="20"/>
  <c r="M247" i="20"/>
  <c r="M248" i="20"/>
  <c r="M249" i="20"/>
  <c r="M250" i="20"/>
  <c r="M251" i="20"/>
  <c r="M252" i="20"/>
  <c r="M253" i="20"/>
  <c r="M254" i="20"/>
  <c r="M255" i="20"/>
  <c r="M256" i="20"/>
  <c r="M257" i="20"/>
  <c r="M258" i="20"/>
  <c r="M259" i="20"/>
  <c r="M260" i="20"/>
  <c r="M261" i="20"/>
  <c r="M262" i="20"/>
  <c r="M263" i="20"/>
  <c r="M264" i="20"/>
  <c r="M265" i="20"/>
  <c r="M266" i="20"/>
  <c r="M267" i="20"/>
  <c r="M268" i="20"/>
  <c r="M269" i="20"/>
  <c r="M270" i="20"/>
  <c r="M271" i="20"/>
  <c r="M272" i="20"/>
  <c r="M273" i="20"/>
  <c r="M274" i="20"/>
  <c r="M275" i="20"/>
  <c r="M276" i="20"/>
  <c r="M277" i="20"/>
  <c r="M278" i="20"/>
  <c r="M279" i="20"/>
  <c r="M280" i="20"/>
  <c r="M281" i="20"/>
  <c r="M282" i="20"/>
  <c r="M283" i="20"/>
  <c r="M284" i="20"/>
  <c r="M285" i="20"/>
  <c r="M286" i="20"/>
  <c r="M287" i="20"/>
  <c r="M288" i="20"/>
  <c r="M289" i="20"/>
  <c r="M290" i="20"/>
  <c r="M291" i="20"/>
  <c r="M292" i="20"/>
  <c r="M293" i="20"/>
  <c r="M294" i="20"/>
  <c r="M295" i="20"/>
  <c r="M296" i="20"/>
  <c r="M297" i="20"/>
  <c r="M298" i="20"/>
  <c r="M299" i="20"/>
  <c r="M300" i="20"/>
  <c r="M301" i="20"/>
  <c r="M302" i="20"/>
  <c r="M303" i="20"/>
  <c r="M304" i="20"/>
  <c r="M305" i="20"/>
  <c r="M306" i="20"/>
  <c r="M307" i="20"/>
  <c r="M308" i="20"/>
  <c r="M309" i="20"/>
  <c r="M310" i="20"/>
  <c r="M311" i="20"/>
  <c r="M312" i="20"/>
  <c r="M313" i="20"/>
  <c r="M314" i="20"/>
  <c r="M315" i="20"/>
  <c r="M316" i="20"/>
  <c r="M317" i="20"/>
  <c r="M318" i="20"/>
  <c r="M319" i="20"/>
  <c r="M320" i="20"/>
  <c r="M321" i="20"/>
  <c r="M322" i="20"/>
  <c r="M323" i="20"/>
  <c r="M324" i="20"/>
  <c r="M325" i="20"/>
  <c r="M326" i="20"/>
  <c r="M327" i="20"/>
  <c r="M328" i="20"/>
  <c r="M329" i="20"/>
  <c r="M330" i="20"/>
  <c r="M331" i="20"/>
  <c r="M332" i="20"/>
  <c r="M333" i="20"/>
  <c r="M334" i="20"/>
  <c r="M335" i="20"/>
  <c r="M336" i="20"/>
  <c r="M337" i="20"/>
  <c r="M338" i="20"/>
  <c r="M339" i="20"/>
  <c r="M340" i="20"/>
  <c r="M341" i="20"/>
  <c r="M342" i="20"/>
  <c r="M343" i="20"/>
  <c r="M344" i="20"/>
  <c r="M345" i="20"/>
  <c r="M346" i="20"/>
  <c r="M347" i="20"/>
  <c r="M348" i="20"/>
  <c r="M349" i="20"/>
  <c r="M350" i="20"/>
  <c r="M351" i="20"/>
  <c r="M352" i="20"/>
  <c r="M353" i="20"/>
  <c r="M354" i="20"/>
  <c r="M355" i="20"/>
  <c r="M356" i="20"/>
  <c r="M357" i="20"/>
  <c r="M358" i="20"/>
  <c r="M359" i="20"/>
  <c r="M360" i="20"/>
  <c r="M361" i="20"/>
  <c r="M362" i="20"/>
  <c r="M363" i="20"/>
  <c r="M364" i="20"/>
  <c r="M365" i="20"/>
  <c r="M366" i="20"/>
  <c r="M367" i="20"/>
  <c r="M368" i="20"/>
  <c r="M369" i="20"/>
  <c r="M370" i="20"/>
  <c r="M371" i="20"/>
  <c r="M372" i="20"/>
  <c r="M373" i="20"/>
  <c r="M374" i="20"/>
  <c r="M375" i="20"/>
  <c r="M376" i="20"/>
  <c r="M377" i="20"/>
  <c r="M378" i="20"/>
  <c r="M379" i="20"/>
  <c r="M380" i="20"/>
  <c r="M381" i="20"/>
  <c r="M382" i="20"/>
  <c r="M383" i="20"/>
  <c r="M384" i="20"/>
  <c r="M385" i="20"/>
  <c r="M386" i="20"/>
  <c r="M387" i="20"/>
  <c r="M388" i="20"/>
  <c r="M389" i="20"/>
  <c r="M390" i="20"/>
  <c r="M391" i="20"/>
  <c r="M392" i="20"/>
  <c r="M393" i="20"/>
  <c r="M394" i="20"/>
  <c r="M395" i="20"/>
  <c r="M396" i="20"/>
  <c r="M397" i="20"/>
  <c r="M398" i="20"/>
  <c r="M399" i="20"/>
  <c r="M400" i="20"/>
  <c r="M401" i="20"/>
  <c r="M402" i="20"/>
  <c r="M403" i="20"/>
  <c r="M404" i="20"/>
  <c r="M405" i="20"/>
  <c r="M406" i="20"/>
  <c r="M407" i="20"/>
  <c r="M408" i="20"/>
  <c r="M409" i="20"/>
  <c r="M410" i="20"/>
  <c r="M411" i="20"/>
  <c r="M412" i="20"/>
  <c r="M413" i="20"/>
  <c r="M414" i="20"/>
  <c r="M415" i="20"/>
  <c r="M416" i="20"/>
  <c r="M417" i="20"/>
  <c r="M418" i="20"/>
  <c r="M419" i="20"/>
  <c r="M420" i="20"/>
  <c r="M421" i="20"/>
  <c r="M422" i="20"/>
  <c r="M423" i="20"/>
  <c r="M424" i="20"/>
  <c r="M425" i="20"/>
  <c r="M426" i="20"/>
  <c r="M427" i="20"/>
  <c r="M428" i="20"/>
  <c r="M429" i="20"/>
  <c r="M430" i="20"/>
  <c r="M431" i="20"/>
  <c r="M432" i="20"/>
  <c r="M433" i="20"/>
  <c r="M434" i="20"/>
  <c r="M435" i="20"/>
  <c r="M436" i="20"/>
  <c r="M437" i="20"/>
  <c r="M438" i="20"/>
  <c r="M439" i="20"/>
  <c r="M440" i="20"/>
  <c r="M441" i="20"/>
  <c r="M442" i="20"/>
  <c r="M443" i="20"/>
  <c r="M444" i="20"/>
  <c r="M445" i="20"/>
  <c r="M446" i="20"/>
  <c r="M447" i="20"/>
  <c r="M448" i="20"/>
  <c r="M449" i="20"/>
  <c r="M450" i="20"/>
  <c r="M451" i="20"/>
  <c r="M452" i="20"/>
  <c r="M453" i="20"/>
  <c r="M454" i="20"/>
  <c r="M455" i="20"/>
  <c r="M456" i="20"/>
  <c r="M457" i="20"/>
  <c r="M458" i="20"/>
  <c r="M459" i="20"/>
  <c r="M460" i="20"/>
  <c r="M461" i="20"/>
  <c r="M462" i="20"/>
  <c r="M463" i="20"/>
  <c r="M464" i="20"/>
  <c r="M465" i="20"/>
  <c r="M466" i="20"/>
  <c r="M467" i="20"/>
  <c r="M468" i="20"/>
  <c r="M469" i="20"/>
  <c r="M470" i="20"/>
  <c r="M471" i="20"/>
  <c r="M472" i="20"/>
  <c r="M473" i="20"/>
  <c r="M474" i="20"/>
  <c r="M475" i="20"/>
  <c r="M476" i="20"/>
  <c r="M477" i="20"/>
  <c r="M478" i="20"/>
  <c r="M479" i="20"/>
  <c r="M480" i="20"/>
  <c r="M481" i="20"/>
  <c r="M482" i="20"/>
  <c r="M483" i="20"/>
  <c r="M484" i="20"/>
  <c r="M485" i="20"/>
  <c r="M486" i="20"/>
  <c r="M487" i="20"/>
  <c r="M488" i="20"/>
  <c r="M489" i="20"/>
  <c r="M490" i="20"/>
  <c r="M491" i="20"/>
  <c r="M492" i="20"/>
  <c r="M493" i="20"/>
  <c r="M494" i="20"/>
  <c r="M495" i="20"/>
  <c r="M496" i="20"/>
  <c r="M497" i="20"/>
  <c r="M498" i="20"/>
  <c r="M499" i="20"/>
  <c r="M500" i="20"/>
  <c r="M501" i="20"/>
  <c r="M502" i="20"/>
  <c r="M503" i="20"/>
  <c r="M504" i="20"/>
  <c r="M505" i="20"/>
  <c r="M506" i="20"/>
  <c r="M507" i="20"/>
  <c r="M508" i="20"/>
  <c r="M509" i="20"/>
  <c r="M510" i="20"/>
  <c r="M511" i="20"/>
  <c r="M512" i="20"/>
  <c r="M513" i="20"/>
  <c r="M514" i="20"/>
  <c r="M515" i="20"/>
  <c r="M516" i="20"/>
  <c r="M517" i="20"/>
  <c r="M518" i="20"/>
  <c r="M519" i="20"/>
  <c r="M2" i="20"/>
  <c r="K3" i="20"/>
  <c r="K4" i="20"/>
  <c r="K5" i="20"/>
  <c r="K6" i="20"/>
  <c r="K7" i="20"/>
  <c r="K8" i="20"/>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K132" i="20"/>
  <c r="K133" i="20"/>
  <c r="K134" i="20"/>
  <c r="K135" i="20"/>
  <c r="K136" i="20"/>
  <c r="K137" i="20"/>
  <c r="K138" i="20"/>
  <c r="K139" i="20"/>
  <c r="K140" i="20"/>
  <c r="K141" i="20"/>
  <c r="K142" i="20"/>
  <c r="K143" i="20"/>
  <c r="K144" i="20"/>
  <c r="K145" i="20"/>
  <c r="K146" i="20"/>
  <c r="K147" i="20"/>
  <c r="K148" i="20"/>
  <c r="K149" i="20"/>
  <c r="K150" i="20"/>
  <c r="K151" i="20"/>
  <c r="K152" i="20"/>
  <c r="K153" i="20"/>
  <c r="K154" i="20"/>
  <c r="K155" i="20"/>
  <c r="K156" i="20"/>
  <c r="K157" i="20"/>
  <c r="K158" i="20"/>
  <c r="K159" i="20"/>
  <c r="K160" i="20"/>
  <c r="K161" i="20"/>
  <c r="K162" i="20"/>
  <c r="K163" i="20"/>
  <c r="K164" i="20"/>
  <c r="K165" i="20"/>
  <c r="K166" i="20"/>
  <c r="K167" i="20"/>
  <c r="K168" i="20"/>
  <c r="K169" i="20"/>
  <c r="K170" i="20"/>
  <c r="K171" i="20"/>
  <c r="K172" i="20"/>
  <c r="K173" i="20"/>
  <c r="K174" i="20"/>
  <c r="K175" i="20"/>
  <c r="K176" i="20"/>
  <c r="K177" i="20"/>
  <c r="K178" i="20"/>
  <c r="K179" i="20"/>
  <c r="K180" i="20"/>
  <c r="K181" i="20"/>
  <c r="K182" i="20"/>
  <c r="K183" i="20"/>
  <c r="K184" i="20"/>
  <c r="K185" i="20"/>
  <c r="K186" i="20"/>
  <c r="K187" i="20"/>
  <c r="K188" i="20"/>
  <c r="K189" i="20"/>
  <c r="K190" i="20"/>
  <c r="K191" i="20"/>
  <c r="K192" i="20"/>
  <c r="K193" i="20"/>
  <c r="K194" i="20"/>
  <c r="K195" i="20"/>
  <c r="K196" i="20"/>
  <c r="K197" i="20"/>
  <c r="K198" i="20"/>
  <c r="K199" i="20"/>
  <c r="K200" i="20"/>
  <c r="K201" i="20"/>
  <c r="K202" i="20"/>
  <c r="K203" i="20"/>
  <c r="K204" i="20"/>
  <c r="K205" i="20"/>
  <c r="K206" i="20"/>
  <c r="K207" i="20"/>
  <c r="K208" i="20"/>
  <c r="K209" i="20"/>
  <c r="K210" i="20"/>
  <c r="K211" i="20"/>
  <c r="K212" i="20"/>
  <c r="K213" i="20"/>
  <c r="K214" i="20"/>
  <c r="K215" i="20"/>
  <c r="K216" i="20"/>
  <c r="K217" i="20"/>
  <c r="K218" i="20"/>
  <c r="K219" i="20"/>
  <c r="K220" i="20"/>
  <c r="K221" i="20"/>
  <c r="K222" i="20"/>
  <c r="K223" i="20"/>
  <c r="K224" i="20"/>
  <c r="K225" i="20"/>
  <c r="K226" i="20"/>
  <c r="K227" i="20"/>
  <c r="K228" i="20"/>
  <c r="K229" i="20"/>
  <c r="K230" i="20"/>
  <c r="K231" i="20"/>
  <c r="K232" i="20"/>
  <c r="K233" i="20"/>
  <c r="K234" i="20"/>
  <c r="K235" i="20"/>
  <c r="K236" i="20"/>
  <c r="K237" i="20"/>
  <c r="K238" i="20"/>
  <c r="K239" i="20"/>
  <c r="K240" i="20"/>
  <c r="K241" i="20"/>
  <c r="K242" i="20"/>
  <c r="K243" i="20"/>
  <c r="K244" i="20"/>
  <c r="K245" i="20"/>
  <c r="K246" i="20"/>
  <c r="K247" i="20"/>
  <c r="K248" i="20"/>
  <c r="K249" i="20"/>
  <c r="K250" i="20"/>
  <c r="K251" i="20"/>
  <c r="K252" i="20"/>
  <c r="K253" i="20"/>
  <c r="K254" i="20"/>
  <c r="K255" i="20"/>
  <c r="K256" i="20"/>
  <c r="K257" i="20"/>
  <c r="K258" i="20"/>
  <c r="K259" i="20"/>
  <c r="K260" i="20"/>
  <c r="K261" i="20"/>
  <c r="K262" i="20"/>
  <c r="K263" i="20"/>
  <c r="K264" i="20"/>
  <c r="K265" i="20"/>
  <c r="K266" i="20"/>
  <c r="K267"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349" i="20"/>
  <c r="K350" i="20"/>
  <c r="K351" i="20"/>
  <c r="K352" i="20"/>
  <c r="K353" i="20"/>
  <c r="K354" i="20"/>
  <c r="K355" i="20"/>
  <c r="K356" i="20"/>
  <c r="K357" i="20"/>
  <c r="K358" i="20"/>
  <c r="K359" i="20"/>
  <c r="K360" i="20"/>
  <c r="K361" i="20"/>
  <c r="K362" i="20"/>
  <c r="K363" i="20"/>
  <c r="K364" i="20"/>
  <c r="K365" i="20"/>
  <c r="K366" i="20"/>
  <c r="K367" i="20"/>
  <c r="K368" i="20"/>
  <c r="K369" i="20"/>
  <c r="K370" i="20"/>
  <c r="K371" i="20"/>
  <c r="K372" i="20"/>
  <c r="K373" i="20"/>
  <c r="K374" i="20"/>
  <c r="K375" i="20"/>
  <c r="K376" i="20"/>
  <c r="K377" i="20"/>
  <c r="K378" i="20"/>
  <c r="K379" i="20"/>
  <c r="K380" i="20"/>
  <c r="K381" i="20"/>
  <c r="K382" i="20"/>
  <c r="K383" i="20"/>
  <c r="K384" i="20"/>
  <c r="K385" i="20"/>
  <c r="K386" i="20"/>
  <c r="K387" i="20"/>
  <c r="K388" i="20"/>
  <c r="K389" i="20"/>
  <c r="K390" i="20"/>
  <c r="K391" i="20"/>
  <c r="K392" i="20"/>
  <c r="K393" i="20"/>
  <c r="K394" i="20"/>
  <c r="K395" i="20"/>
  <c r="K396" i="20"/>
  <c r="K397" i="20"/>
  <c r="K398" i="20"/>
  <c r="K399" i="20"/>
  <c r="K400" i="20"/>
  <c r="K401" i="20"/>
  <c r="K402" i="20"/>
  <c r="K403" i="20"/>
  <c r="K404" i="20"/>
  <c r="K405" i="20"/>
  <c r="K406" i="20"/>
  <c r="K407" i="20"/>
  <c r="K408" i="20"/>
  <c r="K409" i="20"/>
  <c r="K410" i="20"/>
  <c r="K411" i="20"/>
  <c r="K412" i="20"/>
  <c r="K413" i="20"/>
  <c r="K414" i="20"/>
  <c r="K415" i="20"/>
  <c r="K416" i="20"/>
  <c r="K417" i="20"/>
  <c r="K418" i="20"/>
  <c r="K419" i="20"/>
  <c r="K420" i="20"/>
  <c r="K421" i="20"/>
  <c r="K422" i="20"/>
  <c r="K423" i="20"/>
  <c r="K424" i="20"/>
  <c r="K425" i="20"/>
  <c r="K426" i="20"/>
  <c r="K427" i="20"/>
  <c r="K428" i="20"/>
  <c r="K429" i="20"/>
  <c r="K430" i="20"/>
  <c r="K431" i="20"/>
  <c r="K432" i="20"/>
  <c r="K433" i="20"/>
  <c r="K434" i="20"/>
  <c r="K435" i="20"/>
  <c r="K436" i="20"/>
  <c r="K437" i="20"/>
  <c r="K438" i="20"/>
  <c r="K439" i="20"/>
  <c r="K440" i="20"/>
  <c r="K441" i="20"/>
  <c r="K442" i="20"/>
  <c r="K443" i="20"/>
  <c r="K444" i="20"/>
  <c r="K445" i="20"/>
  <c r="K446" i="20"/>
  <c r="K447" i="20"/>
  <c r="K448" i="20"/>
  <c r="K449" i="20"/>
  <c r="K450" i="20"/>
  <c r="K451" i="20"/>
  <c r="K452" i="20"/>
  <c r="K453" i="20"/>
  <c r="K454" i="20"/>
  <c r="K455" i="20"/>
  <c r="K456" i="20"/>
  <c r="K457" i="20"/>
  <c r="K458" i="20"/>
  <c r="K459" i="20"/>
  <c r="K460" i="20"/>
  <c r="K461" i="20"/>
  <c r="K462" i="20"/>
  <c r="K463" i="20"/>
  <c r="K464" i="20"/>
  <c r="K465" i="20"/>
  <c r="K466" i="20"/>
  <c r="K467" i="20"/>
  <c r="K468" i="20"/>
  <c r="K469" i="20"/>
  <c r="K470" i="20"/>
  <c r="K471" i="20"/>
  <c r="K472" i="20"/>
  <c r="K473" i="20"/>
  <c r="K474" i="20"/>
  <c r="K475" i="20"/>
  <c r="K476" i="20"/>
  <c r="K477" i="20"/>
  <c r="K478" i="20"/>
  <c r="K479" i="20"/>
  <c r="K480" i="20"/>
  <c r="K481" i="20"/>
  <c r="K482" i="20"/>
  <c r="K483" i="20"/>
  <c r="K484" i="20"/>
  <c r="K485" i="20"/>
  <c r="K486" i="20"/>
  <c r="K487" i="20"/>
  <c r="K488" i="20"/>
  <c r="K489" i="20"/>
  <c r="K490" i="20"/>
  <c r="K491" i="20"/>
  <c r="K492" i="20"/>
  <c r="K493" i="20"/>
  <c r="K494" i="20"/>
  <c r="K495" i="20"/>
  <c r="K496" i="20"/>
  <c r="K497" i="20"/>
  <c r="K498" i="20"/>
  <c r="K499" i="20"/>
  <c r="K500" i="20"/>
  <c r="K501" i="20"/>
  <c r="K502" i="20"/>
  <c r="K503" i="20"/>
  <c r="K504" i="20"/>
  <c r="K505" i="20"/>
  <c r="K506" i="20"/>
  <c r="K507" i="20"/>
  <c r="K508" i="20"/>
  <c r="K509" i="20"/>
  <c r="K510" i="20"/>
  <c r="K511" i="20"/>
  <c r="K512" i="20"/>
  <c r="K513" i="20"/>
  <c r="K514" i="20"/>
  <c r="K515" i="20"/>
  <c r="K516" i="20"/>
  <c r="K517" i="20"/>
  <c r="K518" i="20"/>
  <c r="K519" i="20"/>
  <c r="K2" i="20"/>
  <c r="H11" i="5"/>
  <c r="G11" i="5"/>
  <c r="AK129" i="20"/>
  <c r="Y129" i="20"/>
  <c r="AK73" i="20"/>
  <c r="X73" i="20"/>
  <c r="Y73" i="20"/>
  <c r="AK17" i="20"/>
  <c r="X17" i="20"/>
  <c r="Y17" i="20"/>
  <c r="X514" i="20"/>
  <c r="Y514" i="20"/>
  <c r="X506" i="20"/>
  <c r="Y506" i="20" s="1"/>
  <c r="X496" i="20"/>
  <c r="Y496" i="20" s="1"/>
  <c r="X480" i="20"/>
  <c r="Y480" i="20"/>
  <c r="X448" i="20"/>
  <c r="Y448" i="20" s="1"/>
  <c r="X432" i="20"/>
  <c r="Y432" i="20" s="1"/>
  <c r="X416" i="20"/>
  <c r="Y416" i="20"/>
  <c r="X384" i="20"/>
  <c r="Y384" i="20" s="1"/>
  <c r="X368" i="20"/>
  <c r="Y368" i="20" s="1"/>
  <c r="X352" i="20"/>
  <c r="Y352" i="20"/>
  <c r="X336" i="20"/>
  <c r="Y336" i="20"/>
  <c r="X320" i="20"/>
  <c r="Y320" i="20" s="1"/>
  <c r="X304" i="20"/>
  <c r="Y304" i="20" s="1"/>
  <c r="X288" i="20"/>
  <c r="Y288" i="20"/>
  <c r="X272" i="20"/>
  <c r="Y272" i="20"/>
  <c r="X256" i="20"/>
  <c r="Y256" i="20" s="1"/>
  <c r="X240" i="20"/>
  <c r="Y240" i="20" s="1"/>
  <c r="X224" i="20"/>
  <c r="Y224" i="20" s="1"/>
  <c r="X201" i="20"/>
  <c r="Y201" i="20"/>
  <c r="X183" i="20"/>
  <c r="Y183" i="20" s="1"/>
  <c r="X159" i="20"/>
  <c r="Y159" i="20" s="1"/>
  <c r="X127" i="20"/>
  <c r="Y127" i="20" s="1"/>
  <c r="X95" i="20"/>
  <c r="Y95" i="20"/>
  <c r="X63" i="20"/>
  <c r="Y63" i="20" s="1"/>
  <c r="X31" i="20"/>
  <c r="Y31" i="20" s="1"/>
  <c r="AK145" i="20"/>
  <c r="X145" i="20"/>
  <c r="Y145" i="20" s="1"/>
  <c r="AK89" i="20"/>
  <c r="X89" i="20"/>
  <c r="Y89" i="20" s="1"/>
  <c r="AK33" i="20"/>
  <c r="X33" i="20"/>
  <c r="Y33" i="20"/>
  <c r="X513" i="20"/>
  <c r="Y513" i="20" s="1"/>
  <c r="X505" i="20"/>
  <c r="Y505" i="20"/>
  <c r="Y495" i="20"/>
  <c r="Y479" i="20"/>
  <c r="X463" i="20"/>
  <c r="Y463" i="20" s="1"/>
  <c r="X447" i="20"/>
  <c r="Y447" i="20" s="1"/>
  <c r="X431" i="20"/>
  <c r="Y431" i="20" s="1"/>
  <c r="X415" i="20"/>
  <c r="Y415" i="20" s="1"/>
  <c r="X399" i="20"/>
  <c r="Y399" i="20" s="1"/>
  <c r="X383" i="20"/>
  <c r="Y383" i="20" s="1"/>
  <c r="X367" i="20"/>
  <c r="Y367" i="20"/>
  <c r="X351" i="20"/>
  <c r="Y351" i="20"/>
  <c r="X335" i="20"/>
  <c r="Y335" i="20"/>
  <c r="X319" i="20"/>
  <c r="Y319" i="20" s="1"/>
  <c r="X303" i="20"/>
  <c r="Y303" i="20"/>
  <c r="X287" i="20"/>
  <c r="Y287" i="20"/>
  <c r="X271" i="20"/>
  <c r="Y271" i="20" s="1"/>
  <c r="X255" i="20"/>
  <c r="Y255" i="20" s="1"/>
  <c r="X239" i="20"/>
  <c r="Y239" i="20"/>
  <c r="X223" i="20"/>
  <c r="Y223" i="20"/>
  <c r="X200" i="20"/>
  <c r="Y200" i="20" s="1"/>
  <c r="X177" i="20"/>
  <c r="Y177" i="20" s="1"/>
  <c r="X152" i="20"/>
  <c r="Y152" i="20"/>
  <c r="X120" i="20"/>
  <c r="Y120" i="20"/>
  <c r="X88" i="20"/>
  <c r="Y88" i="20" s="1"/>
  <c r="X56" i="20"/>
  <c r="Y56" i="20" s="1"/>
  <c r="X24" i="20"/>
  <c r="Y24" i="20"/>
  <c r="AK113" i="20"/>
  <c r="X113" i="20"/>
  <c r="Y113" i="20" s="1"/>
  <c r="AK57" i="20"/>
  <c r="X57" i="20"/>
  <c r="Y57" i="20" s="1"/>
  <c r="AK222" i="20"/>
  <c r="X222" i="20"/>
  <c r="Y222" i="20" s="1"/>
  <c r="AK214" i="20"/>
  <c r="X214" i="20"/>
  <c r="Y214" i="20" s="1"/>
  <c r="AK206" i="20"/>
  <c r="X206" i="20"/>
  <c r="Y206" i="20" s="1"/>
  <c r="AK198" i="20"/>
  <c r="X198" i="20"/>
  <c r="Y198" i="20"/>
  <c r="AK190" i="20"/>
  <c r="X190" i="20"/>
  <c r="Y190" i="20"/>
  <c r="AK182" i="20"/>
  <c r="X182" i="20"/>
  <c r="Y182" i="20"/>
  <c r="AK174" i="20"/>
  <c r="X174" i="20"/>
  <c r="Y174" i="20" s="1"/>
  <c r="AK166" i="20"/>
  <c r="X166" i="20"/>
  <c r="Y166" i="20" s="1"/>
  <c r="AK158" i="20"/>
  <c r="X158" i="20"/>
  <c r="Y158" i="20" s="1"/>
  <c r="AK150" i="20"/>
  <c r="X150" i="20"/>
  <c r="Y150" i="20" s="1"/>
  <c r="AK142" i="20"/>
  <c r="X142" i="20"/>
  <c r="Y142" i="20" s="1"/>
  <c r="AK134" i="20"/>
  <c r="X134" i="20"/>
  <c r="Y134" i="20"/>
  <c r="AK126" i="20"/>
  <c r="X126" i="20"/>
  <c r="Y126" i="20"/>
  <c r="AK118" i="20"/>
  <c r="X118" i="20"/>
  <c r="Y118" i="20"/>
  <c r="AK110" i="20"/>
  <c r="X110" i="20"/>
  <c r="Y110" i="20" s="1"/>
  <c r="AK102" i="20"/>
  <c r="X102" i="20"/>
  <c r="Y102" i="20" s="1"/>
  <c r="AK94" i="20"/>
  <c r="X94" i="20"/>
  <c r="Y94" i="20" s="1"/>
  <c r="AK86" i="20"/>
  <c r="X86" i="20"/>
  <c r="Y86" i="20" s="1"/>
  <c r="AK78" i="20"/>
  <c r="X78" i="20"/>
  <c r="Y78" i="20" s="1"/>
  <c r="AK70" i="20"/>
  <c r="X70" i="20"/>
  <c r="Y70" i="20"/>
  <c r="AK62" i="20"/>
  <c r="X62" i="20"/>
  <c r="Y62" i="20"/>
  <c r="AK54" i="20"/>
  <c r="X54" i="20"/>
  <c r="Y54" i="20"/>
  <c r="AK46" i="20"/>
  <c r="X46" i="20"/>
  <c r="Y46" i="20" s="1"/>
  <c r="AK38" i="20"/>
  <c r="X38" i="20"/>
  <c r="Y38" i="20" s="1"/>
  <c r="AK30" i="20"/>
  <c r="X30" i="20"/>
  <c r="Y30" i="20" s="1"/>
  <c r="AK22" i="20"/>
  <c r="X22" i="20"/>
  <c r="Y22" i="20" s="1"/>
  <c r="AK14" i="20"/>
  <c r="X14" i="20"/>
  <c r="Y14" i="20" s="1"/>
  <c r="AK6" i="20"/>
  <c r="X6" i="20"/>
  <c r="Y6" i="20"/>
  <c r="X2" i="20"/>
  <c r="Y2" i="20" s="1"/>
  <c r="X512" i="20"/>
  <c r="Y512" i="20" s="1"/>
  <c r="X504" i="20"/>
  <c r="Y504" i="20"/>
  <c r="X494" i="20"/>
  <c r="Y494" i="20"/>
  <c r="X478" i="20"/>
  <c r="Y478" i="20" s="1"/>
  <c r="X462" i="20"/>
  <c r="Y462" i="20" s="1"/>
  <c r="X446" i="20"/>
  <c r="Y446" i="20"/>
  <c r="X430" i="20"/>
  <c r="Y430" i="20"/>
  <c r="X414" i="20"/>
  <c r="Y414" i="20" s="1"/>
  <c r="X398" i="20"/>
  <c r="Y398" i="20" s="1"/>
  <c r="X382" i="20"/>
  <c r="Y382" i="20"/>
  <c r="X366" i="20"/>
  <c r="Y366" i="20"/>
  <c r="X350" i="20"/>
  <c r="Y350" i="20" s="1"/>
  <c r="X334" i="20"/>
  <c r="Y334" i="20" s="1"/>
  <c r="X318" i="20"/>
  <c r="Y318" i="20"/>
  <c r="X302" i="20"/>
  <c r="Y302" i="20"/>
  <c r="X286" i="20"/>
  <c r="Y286" i="20" s="1"/>
  <c r="X270" i="20"/>
  <c r="Y270" i="20" s="1"/>
  <c r="X254" i="20"/>
  <c r="Y254" i="20"/>
  <c r="X238" i="20"/>
  <c r="Y238" i="20"/>
  <c r="X217" i="20"/>
  <c r="Y217" i="20" s="1"/>
  <c r="X199" i="20"/>
  <c r="Y199" i="20" s="1"/>
  <c r="X176" i="20"/>
  <c r="Y176" i="20"/>
  <c r="X151" i="20"/>
  <c r="Y151" i="20"/>
  <c r="X119" i="20"/>
  <c r="Y119" i="20" s="1"/>
  <c r="X87" i="20"/>
  <c r="Y87" i="20" s="1"/>
  <c r="X55" i="20"/>
  <c r="Y55" i="20"/>
  <c r="X23" i="20"/>
  <c r="Y23" i="20"/>
  <c r="AK153" i="20"/>
  <c r="X153" i="20"/>
  <c r="Y153" i="20"/>
  <c r="AK97" i="20"/>
  <c r="X97" i="20"/>
  <c r="Y97" i="20"/>
  <c r="AK41" i="20"/>
  <c r="X41" i="20"/>
  <c r="Y41" i="20" s="1"/>
  <c r="AK493" i="20"/>
  <c r="X493" i="20"/>
  <c r="Y493" i="20" s="1"/>
  <c r="W493" i="20" s="1"/>
  <c r="Z493" i="20" s="1"/>
  <c r="AK485" i="20"/>
  <c r="X485" i="20"/>
  <c r="Y485" i="20" s="1"/>
  <c r="AK477" i="20"/>
  <c r="X477" i="20"/>
  <c r="Y477" i="20" s="1"/>
  <c r="AK469" i="20"/>
  <c r="X469" i="20"/>
  <c r="Y469" i="20" s="1"/>
  <c r="AK461" i="20"/>
  <c r="X461" i="20"/>
  <c r="Y461" i="20"/>
  <c r="AK453" i="20"/>
  <c r="X453" i="20"/>
  <c r="Y453" i="20"/>
  <c r="AK445" i="20"/>
  <c r="X445" i="20"/>
  <c r="Y445" i="20"/>
  <c r="AK437" i="20"/>
  <c r="X437" i="20"/>
  <c r="Y437" i="20" s="1"/>
  <c r="AK429" i="20"/>
  <c r="X429" i="20"/>
  <c r="Y429" i="20" s="1"/>
  <c r="AK421" i="20"/>
  <c r="X421" i="20"/>
  <c r="Y421" i="20" s="1"/>
  <c r="AK413" i="20"/>
  <c r="X413" i="20"/>
  <c r="Y413" i="20" s="1"/>
  <c r="AK405" i="20"/>
  <c r="X405" i="20"/>
  <c r="Y405" i="20" s="1"/>
  <c r="AK397" i="20"/>
  <c r="X397" i="20"/>
  <c r="Y397" i="20"/>
  <c r="AK389" i="20"/>
  <c r="X389" i="20"/>
  <c r="Y389" i="20"/>
  <c r="AK381" i="20"/>
  <c r="X381" i="20"/>
  <c r="Y381" i="20"/>
  <c r="AK373" i="20"/>
  <c r="X373" i="20"/>
  <c r="Y373" i="20" s="1"/>
  <c r="AK365" i="20"/>
  <c r="X365" i="20"/>
  <c r="Y365" i="20" s="1"/>
  <c r="AK357" i="20"/>
  <c r="X357" i="20"/>
  <c r="Y357" i="20" s="1"/>
  <c r="AK349" i="20"/>
  <c r="X349" i="20"/>
  <c r="Y349" i="20" s="1"/>
  <c r="AK341" i="20"/>
  <c r="X341" i="20"/>
  <c r="Y341" i="20" s="1"/>
  <c r="AK333" i="20"/>
  <c r="X333" i="20"/>
  <c r="Y333" i="20"/>
  <c r="AK325" i="20"/>
  <c r="X325" i="20"/>
  <c r="Y325" i="20"/>
  <c r="AK317" i="20"/>
  <c r="X317" i="20"/>
  <c r="Y317" i="20"/>
  <c r="AK309" i="20"/>
  <c r="X309" i="20"/>
  <c r="Y309" i="20" s="1"/>
  <c r="AK301" i="20"/>
  <c r="X301" i="20"/>
  <c r="Y301" i="20" s="1"/>
  <c r="AK293" i="20"/>
  <c r="X293" i="20"/>
  <c r="Y293" i="20" s="1"/>
  <c r="AK285" i="20"/>
  <c r="X285" i="20"/>
  <c r="Y285" i="20" s="1"/>
  <c r="AK277" i="20"/>
  <c r="X277" i="20"/>
  <c r="Y277" i="20" s="1"/>
  <c r="AK269" i="20"/>
  <c r="X269" i="20"/>
  <c r="Y269" i="20"/>
  <c r="AK261" i="20"/>
  <c r="X261" i="20"/>
  <c r="Y261" i="20"/>
  <c r="AK253" i="20"/>
  <c r="X253" i="20"/>
  <c r="Y253" i="20"/>
  <c r="AK245" i="20"/>
  <c r="X245" i="20"/>
  <c r="Y245" i="20" s="1"/>
  <c r="AK237" i="20"/>
  <c r="X237" i="20"/>
  <c r="Y237" i="20" s="1"/>
  <c r="AK229" i="20"/>
  <c r="X229" i="20"/>
  <c r="Y229" i="20" s="1"/>
  <c r="AK221" i="20"/>
  <c r="X221" i="20"/>
  <c r="Y221" i="20" s="1"/>
  <c r="AK213" i="20"/>
  <c r="X213" i="20"/>
  <c r="Y213" i="20" s="1"/>
  <c r="AK205" i="20"/>
  <c r="X205" i="20"/>
  <c r="Y205" i="20"/>
  <c r="AK197" i="20"/>
  <c r="X197" i="20"/>
  <c r="Y197" i="20"/>
  <c r="AK189" i="20"/>
  <c r="X189" i="20"/>
  <c r="Y189" i="20"/>
  <c r="AK181" i="20"/>
  <c r="X181" i="20"/>
  <c r="Y181" i="20" s="1"/>
  <c r="AK173" i="20"/>
  <c r="X173" i="20"/>
  <c r="Y173" i="20" s="1"/>
  <c r="AK165" i="20"/>
  <c r="X165" i="20"/>
  <c r="Y165" i="20" s="1"/>
  <c r="AK157" i="20"/>
  <c r="X157" i="20"/>
  <c r="Y157" i="20" s="1"/>
  <c r="AK149" i="20"/>
  <c r="X149" i="20"/>
  <c r="Y149" i="20" s="1"/>
  <c r="AK141" i="20"/>
  <c r="X141" i="20"/>
  <c r="Y141" i="20"/>
  <c r="AK133" i="20"/>
  <c r="X133" i="20"/>
  <c r="Y133" i="20"/>
  <c r="AK125" i="20"/>
  <c r="X125" i="20"/>
  <c r="Y125" i="20"/>
  <c r="AK117" i="20"/>
  <c r="X117" i="20"/>
  <c r="Y117" i="20" s="1"/>
  <c r="AK109" i="20"/>
  <c r="X109" i="20"/>
  <c r="Y109" i="20" s="1"/>
  <c r="AK101" i="20"/>
  <c r="X101" i="20"/>
  <c r="Y101" i="20" s="1"/>
  <c r="AK93" i="20"/>
  <c r="X93" i="20"/>
  <c r="Y93" i="20" s="1"/>
  <c r="AK85" i="20"/>
  <c r="X85" i="20"/>
  <c r="Y85" i="20" s="1"/>
  <c r="W85" i="20" s="1"/>
  <c r="AB85" i="20" s="1"/>
  <c r="AK77" i="20"/>
  <c r="X77" i="20"/>
  <c r="Y77" i="20"/>
  <c r="AK69" i="20"/>
  <c r="X69" i="20"/>
  <c r="Y69" i="20"/>
  <c r="AK61" i="20"/>
  <c r="X61" i="20"/>
  <c r="Y61" i="20"/>
  <c r="AK53" i="20"/>
  <c r="X53" i="20"/>
  <c r="Y53" i="20" s="1"/>
  <c r="AK45" i="20"/>
  <c r="X45" i="20"/>
  <c r="Y45" i="20" s="1"/>
  <c r="AK37" i="20"/>
  <c r="X37" i="20"/>
  <c r="Y37" i="20" s="1"/>
  <c r="AK29" i="20"/>
  <c r="X29" i="20"/>
  <c r="Y29" i="20" s="1"/>
  <c r="AK21" i="20"/>
  <c r="X21" i="20"/>
  <c r="Y21" i="20" s="1"/>
  <c r="AK13" i="20"/>
  <c r="X13" i="20"/>
  <c r="Y13" i="20"/>
  <c r="AK5" i="20"/>
  <c r="X5" i="20"/>
  <c r="Y5" i="20"/>
  <c r="X519" i="20"/>
  <c r="Y519" i="20" s="1"/>
  <c r="X511" i="20"/>
  <c r="Y511" i="20" s="1"/>
  <c r="X503" i="20"/>
  <c r="Y503" i="20" s="1"/>
  <c r="X489" i="20"/>
  <c r="Y489" i="20"/>
  <c r="X473" i="20"/>
  <c r="Y473" i="20" s="1"/>
  <c r="X457" i="20"/>
  <c r="Y457" i="20" s="1"/>
  <c r="X441" i="20"/>
  <c r="Y441" i="20" s="1"/>
  <c r="W441" i="20" s="1"/>
  <c r="Z441" i="20" s="1"/>
  <c r="X425" i="20"/>
  <c r="Y425" i="20"/>
  <c r="X409" i="20"/>
  <c r="Y409" i="20" s="1"/>
  <c r="X393" i="20"/>
  <c r="Y393" i="20" s="1"/>
  <c r="X377" i="20"/>
  <c r="Y377" i="20" s="1"/>
  <c r="X361" i="20"/>
  <c r="Y361" i="20"/>
  <c r="X345" i="20"/>
  <c r="Y345" i="20" s="1"/>
  <c r="X329" i="20"/>
  <c r="Y329" i="20" s="1"/>
  <c r="X313" i="20"/>
  <c r="Y313" i="20" s="1"/>
  <c r="X297" i="20"/>
  <c r="Y297" i="20"/>
  <c r="X281" i="20"/>
  <c r="Y281" i="20" s="1"/>
  <c r="X265" i="20"/>
  <c r="Y265" i="20" s="1"/>
  <c r="X249" i="20"/>
  <c r="Y249" i="20" s="1"/>
  <c r="X233" i="20"/>
  <c r="Y233" i="20"/>
  <c r="X216" i="20"/>
  <c r="Y216" i="20" s="1"/>
  <c r="X193" i="20"/>
  <c r="Y193" i="20" s="1"/>
  <c r="X175" i="20"/>
  <c r="Y175" i="20" s="1"/>
  <c r="X144" i="20"/>
  <c r="Y144" i="20"/>
  <c r="X112" i="20"/>
  <c r="Y112" i="20" s="1"/>
  <c r="X80" i="20"/>
  <c r="Y80" i="20" s="1"/>
  <c r="X48" i="20"/>
  <c r="Y48" i="20" s="1"/>
  <c r="X16" i="20"/>
  <c r="Y16" i="20"/>
  <c r="AK121" i="20"/>
  <c r="X121" i="20"/>
  <c r="Y121" i="20"/>
  <c r="AK65" i="20"/>
  <c r="X65" i="20"/>
  <c r="Y65" i="20" s="1"/>
  <c r="AK9" i="20"/>
  <c r="X9" i="20"/>
  <c r="Y9" i="20" s="1"/>
  <c r="AK500" i="20"/>
  <c r="X500" i="20"/>
  <c r="Y500" i="20" s="1"/>
  <c r="AK492" i="20"/>
  <c r="X492" i="20"/>
  <c r="Y492" i="20" s="1"/>
  <c r="AK484" i="20"/>
  <c r="X484" i="20"/>
  <c r="Y484" i="20" s="1"/>
  <c r="AK476" i="20"/>
  <c r="X476" i="20"/>
  <c r="Y476" i="20"/>
  <c r="AK468" i="20"/>
  <c r="X468" i="20"/>
  <c r="Y468" i="20"/>
  <c r="AK460" i="20"/>
  <c r="X460" i="20"/>
  <c r="Y460" i="20"/>
  <c r="AK452" i="20"/>
  <c r="X452" i="20"/>
  <c r="Y452" i="20" s="1"/>
  <c r="AK444" i="20"/>
  <c r="X444" i="20"/>
  <c r="Y444" i="20" s="1"/>
  <c r="AK436" i="20"/>
  <c r="X436" i="20"/>
  <c r="Y436" i="20" s="1"/>
  <c r="AK428" i="20"/>
  <c r="X428" i="20"/>
  <c r="Y428" i="20" s="1"/>
  <c r="AK420" i="20"/>
  <c r="X420" i="20"/>
  <c r="Y420" i="20" s="1"/>
  <c r="AK412" i="20"/>
  <c r="X412" i="20"/>
  <c r="Y412" i="20"/>
  <c r="AK404" i="20"/>
  <c r="X404" i="20"/>
  <c r="Y404" i="20"/>
  <c r="AK396" i="20"/>
  <c r="X396" i="20"/>
  <c r="Y396" i="20"/>
  <c r="AK388" i="20"/>
  <c r="X388" i="20"/>
  <c r="Y388" i="20" s="1"/>
  <c r="AK380" i="20"/>
  <c r="X380" i="20"/>
  <c r="Y380" i="20" s="1"/>
  <c r="AK372" i="20"/>
  <c r="X372" i="20"/>
  <c r="Y372" i="20" s="1"/>
  <c r="AK364" i="20"/>
  <c r="X364" i="20"/>
  <c r="Y364" i="20" s="1"/>
  <c r="AK356" i="20"/>
  <c r="X356" i="20"/>
  <c r="Y356" i="20" s="1"/>
  <c r="AK348" i="20"/>
  <c r="X348" i="20"/>
  <c r="Y348" i="20"/>
  <c r="AK340" i="20"/>
  <c r="X340" i="20"/>
  <c r="Y340" i="20"/>
  <c r="AK332" i="20"/>
  <c r="X332" i="20"/>
  <c r="Y332" i="20"/>
  <c r="AK324" i="20"/>
  <c r="X324" i="20"/>
  <c r="Y324" i="20" s="1"/>
  <c r="AK316" i="20"/>
  <c r="X316" i="20"/>
  <c r="Y316" i="20" s="1"/>
  <c r="AK308" i="20"/>
  <c r="X308" i="20"/>
  <c r="Y308" i="20" s="1"/>
  <c r="AK300" i="20"/>
  <c r="X300" i="20"/>
  <c r="Y300" i="20" s="1"/>
  <c r="AK292" i="20"/>
  <c r="X292" i="20"/>
  <c r="Y292" i="20" s="1"/>
  <c r="AK284" i="20"/>
  <c r="X284" i="20"/>
  <c r="Y284" i="20"/>
  <c r="AK276" i="20"/>
  <c r="X276" i="20"/>
  <c r="Y276" i="20"/>
  <c r="AK268" i="20"/>
  <c r="X268" i="20"/>
  <c r="Y268" i="20"/>
  <c r="AK260" i="20"/>
  <c r="X260" i="20"/>
  <c r="Y260" i="20" s="1"/>
  <c r="AK252" i="20"/>
  <c r="X252" i="20"/>
  <c r="Y252" i="20" s="1"/>
  <c r="AK244" i="20"/>
  <c r="X244" i="20"/>
  <c r="Y244" i="20" s="1"/>
  <c r="AK236" i="20"/>
  <c r="X236" i="20"/>
  <c r="Y236" i="20" s="1"/>
  <c r="AK228" i="20"/>
  <c r="X228" i="20"/>
  <c r="Y228" i="20" s="1"/>
  <c r="AK220" i="20"/>
  <c r="X220" i="20"/>
  <c r="Y220" i="20"/>
  <c r="AK212" i="20"/>
  <c r="X212" i="20"/>
  <c r="Y212" i="20"/>
  <c r="AK204" i="20"/>
  <c r="X204" i="20"/>
  <c r="Y204" i="20"/>
  <c r="AK196" i="20"/>
  <c r="X196" i="20"/>
  <c r="Y196" i="20" s="1"/>
  <c r="AK188" i="20"/>
  <c r="X188" i="20"/>
  <c r="Y188" i="20" s="1"/>
  <c r="AK180" i="20"/>
  <c r="X180" i="20"/>
  <c r="Y180" i="20" s="1"/>
  <c r="AK172" i="20"/>
  <c r="X172" i="20"/>
  <c r="Y172" i="20" s="1"/>
  <c r="AK164" i="20"/>
  <c r="X164" i="20"/>
  <c r="Y164" i="20" s="1"/>
  <c r="AK156" i="20"/>
  <c r="X156" i="20"/>
  <c r="Y156" i="20"/>
  <c r="AK148" i="20"/>
  <c r="X148" i="20"/>
  <c r="Y148" i="20"/>
  <c r="AK140" i="20"/>
  <c r="X140" i="20"/>
  <c r="Y140" i="20"/>
  <c r="AK132" i="20"/>
  <c r="X132" i="20"/>
  <c r="Y132" i="20" s="1"/>
  <c r="AK124" i="20"/>
  <c r="X124" i="20"/>
  <c r="Y124" i="20" s="1"/>
  <c r="AK116" i="20"/>
  <c r="X116" i="20"/>
  <c r="Y116" i="20" s="1"/>
  <c r="AK108" i="20"/>
  <c r="X108" i="20"/>
  <c r="Y108" i="20" s="1"/>
  <c r="AK100" i="20"/>
  <c r="X100" i="20"/>
  <c r="Y100" i="20" s="1"/>
  <c r="AK92" i="20"/>
  <c r="X92" i="20"/>
  <c r="Y92" i="20"/>
  <c r="AK84" i="20"/>
  <c r="X84" i="20"/>
  <c r="Y84" i="20"/>
  <c r="AK76" i="20"/>
  <c r="X76" i="20"/>
  <c r="Y76" i="20"/>
  <c r="AK68" i="20"/>
  <c r="X68" i="20"/>
  <c r="Y68" i="20" s="1"/>
  <c r="AK60" i="20"/>
  <c r="X60" i="20"/>
  <c r="Y60" i="20" s="1"/>
  <c r="AK52" i="20"/>
  <c r="X52" i="20"/>
  <c r="Y52" i="20" s="1"/>
  <c r="AK44" i="20"/>
  <c r="X44" i="20"/>
  <c r="Y44" i="20" s="1"/>
  <c r="AK36" i="20"/>
  <c r="X36" i="20"/>
  <c r="Y36" i="20" s="1"/>
  <c r="AK28" i="20"/>
  <c r="X28" i="20"/>
  <c r="Y28" i="20"/>
  <c r="AK20" i="20"/>
  <c r="X20" i="20"/>
  <c r="Y20" i="20"/>
  <c r="AK12" i="20"/>
  <c r="X12" i="20"/>
  <c r="Y12" i="20"/>
  <c r="AK4" i="20"/>
  <c r="X4" i="20"/>
  <c r="Y4" i="20" s="1"/>
  <c r="X518" i="20"/>
  <c r="Y518" i="20"/>
  <c r="X510" i="20"/>
  <c r="Y510" i="20" s="1"/>
  <c r="X502" i="20"/>
  <c r="Y502" i="20" s="1"/>
  <c r="X488" i="20"/>
  <c r="Y488" i="20" s="1"/>
  <c r="W488" i="20" s="1"/>
  <c r="X472" i="20"/>
  <c r="Y472" i="20"/>
  <c r="X456" i="20"/>
  <c r="Y456" i="20" s="1"/>
  <c r="X440" i="20"/>
  <c r="Y440" i="20" s="1"/>
  <c r="X424" i="20"/>
  <c r="Y424" i="20" s="1"/>
  <c r="X408" i="20"/>
  <c r="Y408" i="20"/>
  <c r="X392" i="20"/>
  <c r="Y392" i="20" s="1"/>
  <c r="X376" i="20"/>
  <c r="Y376" i="20" s="1"/>
  <c r="X360" i="20"/>
  <c r="Y360" i="20" s="1"/>
  <c r="X344" i="20"/>
  <c r="Y344" i="20"/>
  <c r="X328" i="20"/>
  <c r="Y328" i="20" s="1"/>
  <c r="X312" i="20"/>
  <c r="Y312" i="20" s="1"/>
  <c r="X296" i="20"/>
  <c r="Y296" i="20" s="1"/>
  <c r="X280" i="20"/>
  <c r="Y280" i="20"/>
  <c r="X264" i="20"/>
  <c r="Y264" i="20" s="1"/>
  <c r="X248" i="20"/>
  <c r="Y248" i="20" s="1"/>
  <c r="X232" i="20"/>
  <c r="Y232" i="20" s="1"/>
  <c r="X215" i="20"/>
  <c r="Y215" i="20"/>
  <c r="X192" i="20"/>
  <c r="Y192" i="20" s="1"/>
  <c r="X169" i="20"/>
  <c r="Y169" i="20" s="1"/>
  <c r="X143" i="20"/>
  <c r="Y143" i="20" s="1"/>
  <c r="X111" i="20"/>
  <c r="Y111" i="20"/>
  <c r="X79" i="20"/>
  <c r="Y79" i="20" s="1"/>
  <c r="X47" i="20"/>
  <c r="Y47" i="20" s="1"/>
  <c r="X15" i="20"/>
  <c r="Y15" i="20" s="1"/>
  <c r="AK161" i="20"/>
  <c r="X161" i="20"/>
  <c r="Y161" i="20" s="1"/>
  <c r="AK105" i="20"/>
  <c r="X105" i="20"/>
  <c r="Y105" i="20" s="1"/>
  <c r="AK49" i="20"/>
  <c r="X49" i="20"/>
  <c r="Y49" i="20"/>
  <c r="AK499" i="20"/>
  <c r="X499" i="20"/>
  <c r="Y499" i="20" s="1"/>
  <c r="AK491" i="20"/>
  <c r="X491" i="20"/>
  <c r="Y491" i="20"/>
  <c r="AK483" i="20"/>
  <c r="X483" i="20"/>
  <c r="Y483" i="20"/>
  <c r="AK475" i="20"/>
  <c r="X475" i="20"/>
  <c r="Y475" i="20"/>
  <c r="AK467" i="20"/>
  <c r="X467" i="20"/>
  <c r="Y467" i="20" s="1"/>
  <c r="AK459" i="20"/>
  <c r="X459" i="20"/>
  <c r="Y459" i="20" s="1"/>
  <c r="AK451" i="20"/>
  <c r="X451" i="20"/>
  <c r="Y451" i="20" s="1"/>
  <c r="AK443" i="20"/>
  <c r="X443" i="20"/>
  <c r="Y443" i="20"/>
  <c r="AK435" i="20"/>
  <c r="X435" i="20"/>
  <c r="Y435" i="20" s="1"/>
  <c r="AK427" i="20"/>
  <c r="X427" i="20"/>
  <c r="Y427" i="20"/>
  <c r="AK419" i="20"/>
  <c r="X419" i="20"/>
  <c r="Y419" i="20"/>
  <c r="AK411" i="20"/>
  <c r="X411" i="20"/>
  <c r="Y411" i="20"/>
  <c r="AK403" i="20"/>
  <c r="X403" i="20"/>
  <c r="Y403" i="20" s="1"/>
  <c r="AK395" i="20"/>
  <c r="X395" i="20"/>
  <c r="Y395" i="20" s="1"/>
  <c r="AK387" i="20"/>
  <c r="X387" i="20"/>
  <c r="Y387" i="20" s="1"/>
  <c r="AK379" i="20"/>
  <c r="X379" i="20"/>
  <c r="Y379" i="20"/>
  <c r="AK371" i="20"/>
  <c r="X371" i="20"/>
  <c r="Y371" i="20" s="1"/>
  <c r="AK363" i="20"/>
  <c r="X363" i="20"/>
  <c r="Y363" i="20"/>
  <c r="AK355" i="20"/>
  <c r="X355" i="20"/>
  <c r="Y355" i="20"/>
  <c r="AK347" i="20"/>
  <c r="X347" i="20"/>
  <c r="Y347" i="20"/>
  <c r="AK339" i="20"/>
  <c r="X339" i="20"/>
  <c r="Y339" i="20" s="1"/>
  <c r="AK331" i="20"/>
  <c r="X331" i="20"/>
  <c r="Y331" i="20" s="1"/>
  <c r="AK323" i="20"/>
  <c r="X323" i="20"/>
  <c r="Y323" i="20" s="1"/>
  <c r="AK315" i="20"/>
  <c r="X315" i="20"/>
  <c r="Y315" i="20"/>
  <c r="AK307" i="20"/>
  <c r="X307" i="20"/>
  <c r="Y307" i="20" s="1"/>
  <c r="AK299" i="20"/>
  <c r="X299" i="20"/>
  <c r="Y299" i="20"/>
  <c r="AK291" i="20"/>
  <c r="X291" i="20"/>
  <c r="Y291" i="20"/>
  <c r="AK283" i="20"/>
  <c r="X283" i="20"/>
  <c r="Y283" i="20"/>
  <c r="AK275" i="20"/>
  <c r="X275" i="20"/>
  <c r="Y275" i="20" s="1"/>
  <c r="AK267" i="20"/>
  <c r="X267" i="20"/>
  <c r="Y267" i="20" s="1"/>
  <c r="AK259" i="20"/>
  <c r="X259" i="20"/>
  <c r="Y259" i="20" s="1"/>
  <c r="AK251" i="20"/>
  <c r="X251" i="20"/>
  <c r="Y251" i="20"/>
  <c r="AK243" i="20"/>
  <c r="X243" i="20"/>
  <c r="Y243" i="20" s="1"/>
  <c r="AK235" i="20"/>
  <c r="X235" i="20"/>
  <c r="Y235" i="20"/>
  <c r="AK227" i="20"/>
  <c r="X227" i="20"/>
  <c r="Y227" i="20"/>
  <c r="AK219" i="20"/>
  <c r="X219" i="20"/>
  <c r="Y219" i="20"/>
  <c r="AK211" i="20"/>
  <c r="X211" i="20"/>
  <c r="Y211" i="20" s="1"/>
  <c r="AK203" i="20"/>
  <c r="X203" i="20"/>
  <c r="Y203" i="20" s="1"/>
  <c r="AK195" i="20"/>
  <c r="X195" i="20"/>
  <c r="Y195" i="20" s="1"/>
  <c r="AK187" i="20"/>
  <c r="X187" i="20"/>
  <c r="Y187" i="20"/>
  <c r="AK179" i="20"/>
  <c r="X179" i="20"/>
  <c r="Y179" i="20" s="1"/>
  <c r="AK171" i="20"/>
  <c r="X171" i="20"/>
  <c r="Y171" i="20"/>
  <c r="AK163" i="20"/>
  <c r="X163" i="20"/>
  <c r="Y163" i="20"/>
  <c r="AK155" i="20"/>
  <c r="X155" i="20"/>
  <c r="Y155" i="20"/>
  <c r="AK147" i="20"/>
  <c r="X147" i="20"/>
  <c r="Y147" i="20" s="1"/>
  <c r="AK139" i="20"/>
  <c r="X139" i="20"/>
  <c r="Y139" i="20" s="1"/>
  <c r="AK131" i="20"/>
  <c r="X131" i="20"/>
  <c r="Y131" i="20" s="1"/>
  <c r="AK123" i="20"/>
  <c r="X123" i="20"/>
  <c r="Y123" i="20"/>
  <c r="AK115" i="20"/>
  <c r="X115" i="20"/>
  <c r="Y115" i="20" s="1"/>
  <c r="AK107" i="20"/>
  <c r="X107" i="20"/>
  <c r="Y107" i="20"/>
  <c r="AK99" i="20"/>
  <c r="X99" i="20"/>
  <c r="Y99" i="20"/>
  <c r="AK91" i="20"/>
  <c r="X91" i="20"/>
  <c r="Y91" i="20"/>
  <c r="AK83" i="20"/>
  <c r="X83" i="20"/>
  <c r="Y83" i="20" s="1"/>
  <c r="AK75" i="20"/>
  <c r="X75" i="20"/>
  <c r="Y75" i="20" s="1"/>
  <c r="AK67" i="20"/>
  <c r="X67" i="20"/>
  <c r="Y67" i="20" s="1"/>
  <c r="AK59" i="20"/>
  <c r="X59" i="20"/>
  <c r="Y59" i="20"/>
  <c r="AK51" i="20"/>
  <c r="X51" i="20"/>
  <c r="Y51" i="20" s="1"/>
  <c r="AK43" i="20"/>
  <c r="X43" i="20"/>
  <c r="Y43" i="20"/>
  <c r="W43" i="20" s="1"/>
  <c r="AK35" i="20"/>
  <c r="X35" i="20"/>
  <c r="Y35" i="20"/>
  <c r="AK27" i="20"/>
  <c r="X27" i="20"/>
  <c r="Y27" i="20"/>
  <c r="AK19" i="20"/>
  <c r="X19" i="20"/>
  <c r="Y19" i="20" s="1"/>
  <c r="AK11" i="20"/>
  <c r="X11" i="20"/>
  <c r="Y11" i="20" s="1"/>
  <c r="AK3" i="20"/>
  <c r="X3" i="20"/>
  <c r="Y3" i="20" s="1"/>
  <c r="X517" i="20"/>
  <c r="Y517" i="20" s="1"/>
  <c r="X509" i="20"/>
  <c r="Y509" i="20"/>
  <c r="X501" i="20"/>
  <c r="Y501" i="20" s="1"/>
  <c r="X487" i="20"/>
  <c r="Y487" i="20" s="1"/>
  <c r="X471" i="20"/>
  <c r="Y471" i="20" s="1"/>
  <c r="X455" i="20"/>
  <c r="Y455" i="20"/>
  <c r="X439" i="20"/>
  <c r="Y439" i="20" s="1"/>
  <c r="X423" i="20"/>
  <c r="Y423" i="20" s="1"/>
  <c r="X407" i="20"/>
  <c r="Y407" i="20" s="1"/>
  <c r="X391" i="20"/>
  <c r="Y391" i="20"/>
  <c r="X375" i="20"/>
  <c r="Y375" i="20" s="1"/>
  <c r="X359" i="20"/>
  <c r="Y359" i="20" s="1"/>
  <c r="X343" i="20"/>
  <c r="Y343" i="20" s="1"/>
  <c r="X327" i="20"/>
  <c r="Y327" i="20"/>
  <c r="X311" i="20"/>
  <c r="Y311" i="20" s="1"/>
  <c r="X295" i="20"/>
  <c r="Y295" i="20" s="1"/>
  <c r="X279" i="20"/>
  <c r="Y279" i="20" s="1"/>
  <c r="X263" i="20"/>
  <c r="Y263" i="20"/>
  <c r="X247" i="20"/>
  <c r="Y247" i="20" s="1"/>
  <c r="X231" i="20"/>
  <c r="Y231" i="20" s="1"/>
  <c r="X209" i="20"/>
  <c r="Y209" i="20" s="1"/>
  <c r="X191" i="20"/>
  <c r="Y191" i="20"/>
  <c r="X168" i="20"/>
  <c r="Y168" i="20" s="1"/>
  <c r="X136" i="20"/>
  <c r="Y136" i="20" s="1"/>
  <c r="X104" i="20"/>
  <c r="Y104" i="20" s="1"/>
  <c r="X72" i="20"/>
  <c r="Y72" i="20"/>
  <c r="X40" i="20"/>
  <c r="Y40" i="20" s="1"/>
  <c r="X8" i="20"/>
  <c r="Y8" i="20" s="1"/>
  <c r="AK137" i="20"/>
  <c r="X137" i="20"/>
  <c r="Y137" i="20"/>
  <c r="AK81" i="20"/>
  <c r="X81" i="20"/>
  <c r="Y81" i="20" s="1"/>
  <c r="AK25" i="20"/>
  <c r="X25" i="20"/>
  <c r="Y25" i="20"/>
  <c r="AK490" i="20"/>
  <c r="X490" i="20"/>
  <c r="Y490" i="20"/>
  <c r="AK482" i="20"/>
  <c r="X482" i="20"/>
  <c r="Y482" i="20"/>
  <c r="AK474" i="20"/>
  <c r="X474" i="20"/>
  <c r="Y474" i="20" s="1"/>
  <c r="AK466" i="20"/>
  <c r="X466" i="20"/>
  <c r="Y466" i="20" s="1"/>
  <c r="AK458" i="20"/>
  <c r="X458" i="20"/>
  <c r="Y458" i="20" s="1"/>
  <c r="AK450" i="20"/>
  <c r="X450" i="20"/>
  <c r="Y450" i="20"/>
  <c r="AK442" i="20"/>
  <c r="X442" i="20"/>
  <c r="Y442" i="20" s="1"/>
  <c r="AK434" i="20"/>
  <c r="X434" i="20"/>
  <c r="Y434" i="20"/>
  <c r="AK426" i="20"/>
  <c r="X426" i="20"/>
  <c r="Y426" i="20"/>
  <c r="AK418" i="20"/>
  <c r="X418" i="20"/>
  <c r="Y418" i="20"/>
  <c r="AK410" i="20"/>
  <c r="X410" i="20"/>
  <c r="Y410" i="20" s="1"/>
  <c r="AK402" i="20"/>
  <c r="X402" i="20"/>
  <c r="Y402" i="20" s="1"/>
  <c r="AK394" i="20"/>
  <c r="X394" i="20"/>
  <c r="Y394" i="20" s="1"/>
  <c r="AK386" i="20"/>
  <c r="X386" i="20"/>
  <c r="Y386" i="20"/>
  <c r="AK378" i="20"/>
  <c r="X378" i="20"/>
  <c r="Y378" i="20" s="1"/>
  <c r="AK370" i="20"/>
  <c r="X370" i="20"/>
  <c r="Y370" i="20"/>
  <c r="AK362" i="20"/>
  <c r="X362" i="20"/>
  <c r="Y362" i="20"/>
  <c r="AK354" i="20"/>
  <c r="X354" i="20"/>
  <c r="Y354" i="20"/>
  <c r="AK346" i="20"/>
  <c r="X346" i="20"/>
  <c r="Y346" i="20" s="1"/>
  <c r="AK338" i="20"/>
  <c r="X338" i="20"/>
  <c r="Y338" i="20" s="1"/>
  <c r="AK330" i="20"/>
  <c r="X330" i="20"/>
  <c r="Y330" i="20" s="1"/>
  <c r="AK322" i="20"/>
  <c r="X322" i="20"/>
  <c r="Y322" i="20"/>
  <c r="AK314" i="20"/>
  <c r="X314" i="20"/>
  <c r="Y314" i="20" s="1"/>
  <c r="AK306" i="20"/>
  <c r="X306" i="20"/>
  <c r="Y306" i="20"/>
  <c r="AK298" i="20"/>
  <c r="X298" i="20"/>
  <c r="Y298" i="20"/>
  <c r="AK290" i="20"/>
  <c r="X290" i="20"/>
  <c r="Y290" i="20"/>
  <c r="AK282" i="20"/>
  <c r="X282" i="20"/>
  <c r="Y282" i="20" s="1"/>
  <c r="AK274" i="20"/>
  <c r="X274" i="20"/>
  <c r="Y274" i="20" s="1"/>
  <c r="AK266" i="20"/>
  <c r="X266" i="20"/>
  <c r="Y266" i="20" s="1"/>
  <c r="AK258" i="20"/>
  <c r="X258" i="20"/>
  <c r="Y258" i="20"/>
  <c r="AK250" i="20"/>
  <c r="X250" i="20"/>
  <c r="Y250" i="20" s="1"/>
  <c r="AK242" i="20"/>
  <c r="X242" i="20"/>
  <c r="Y242" i="20"/>
  <c r="AK234" i="20"/>
  <c r="X234" i="20"/>
  <c r="Y234" i="20"/>
  <c r="AK226" i="20"/>
  <c r="X226" i="20"/>
  <c r="Y226" i="20"/>
  <c r="AK218" i="20"/>
  <c r="X218" i="20"/>
  <c r="Y218" i="20" s="1"/>
  <c r="AK210" i="20"/>
  <c r="X210" i="20"/>
  <c r="Y210" i="20"/>
  <c r="AK202" i="20"/>
  <c r="X202" i="20"/>
  <c r="Y202" i="20" s="1"/>
  <c r="AK194" i="20"/>
  <c r="X194" i="20"/>
  <c r="Y194" i="20"/>
  <c r="AK186" i="20"/>
  <c r="X186" i="20"/>
  <c r="Y186" i="20" s="1"/>
  <c r="AK178" i="20"/>
  <c r="X178" i="20"/>
  <c r="Y178" i="20"/>
  <c r="AK170" i="20"/>
  <c r="X170" i="20"/>
  <c r="Y170" i="20"/>
  <c r="AK162" i="20"/>
  <c r="X162" i="20"/>
  <c r="Y162" i="20"/>
  <c r="AK154" i="20"/>
  <c r="X154" i="20"/>
  <c r="Y154" i="20" s="1"/>
  <c r="W154" i="20" s="1"/>
  <c r="Z154" i="20" s="1"/>
  <c r="AK146" i="20"/>
  <c r="X146" i="20"/>
  <c r="Y146" i="20"/>
  <c r="AK138" i="20"/>
  <c r="X138" i="20"/>
  <c r="Y138" i="20" s="1"/>
  <c r="AK130" i="20"/>
  <c r="X130" i="20"/>
  <c r="Y130" i="20"/>
  <c r="AK122" i="20"/>
  <c r="X122" i="20"/>
  <c r="Y122" i="20" s="1"/>
  <c r="AK114" i="20"/>
  <c r="X114" i="20"/>
  <c r="Y114" i="20"/>
  <c r="AK106" i="20"/>
  <c r="X106" i="20"/>
  <c r="Y106" i="20"/>
  <c r="AK98" i="20"/>
  <c r="X98" i="20"/>
  <c r="Y98" i="20"/>
  <c r="AK90" i="20"/>
  <c r="X90" i="20"/>
  <c r="Y90" i="20" s="1"/>
  <c r="AK82" i="20"/>
  <c r="X82" i="20"/>
  <c r="Y82" i="20"/>
  <c r="AK74" i="20"/>
  <c r="X74" i="20"/>
  <c r="Y74" i="20" s="1"/>
  <c r="AK66" i="20"/>
  <c r="X66" i="20"/>
  <c r="Y66" i="20"/>
  <c r="AK58" i="20"/>
  <c r="X58" i="20"/>
  <c r="Y58" i="20" s="1"/>
  <c r="AK50" i="20"/>
  <c r="X50" i="20"/>
  <c r="Y50" i="20"/>
  <c r="AK42" i="20"/>
  <c r="X42" i="20"/>
  <c r="Y42" i="20"/>
  <c r="AK34" i="20"/>
  <c r="X34" i="20"/>
  <c r="Y34" i="20"/>
  <c r="AK26" i="20"/>
  <c r="X26" i="20"/>
  <c r="Y26" i="20" s="1"/>
  <c r="AK18" i="20"/>
  <c r="X18" i="20"/>
  <c r="Y18" i="20" s="1"/>
  <c r="W18" i="20" s="1"/>
  <c r="AK10" i="20"/>
  <c r="X10" i="20"/>
  <c r="Y10" i="20" s="1"/>
  <c r="X516" i="20"/>
  <c r="Y516" i="20" s="1"/>
  <c r="X508" i="20"/>
  <c r="Y508" i="20"/>
  <c r="X498" i="20"/>
  <c r="Y498" i="20" s="1"/>
  <c r="X486" i="20"/>
  <c r="Y486" i="20" s="1"/>
  <c r="X470" i="20"/>
  <c r="Y470" i="20" s="1"/>
  <c r="X454" i="20"/>
  <c r="Y454" i="20"/>
  <c r="X438" i="20"/>
  <c r="Y438" i="20" s="1"/>
  <c r="X422" i="20"/>
  <c r="Y422" i="20" s="1"/>
  <c r="X406" i="20"/>
  <c r="Y406" i="20" s="1"/>
  <c r="X390" i="20"/>
  <c r="Y390" i="20"/>
  <c r="X374" i="20"/>
  <c r="Y374" i="20" s="1"/>
  <c r="X358" i="20"/>
  <c r="Y358" i="20" s="1"/>
  <c r="X342" i="20"/>
  <c r="Y342" i="20" s="1"/>
  <c r="X326" i="20"/>
  <c r="Y326" i="20"/>
  <c r="X310" i="20"/>
  <c r="Y310" i="20" s="1"/>
  <c r="X294" i="20"/>
  <c r="Y294" i="20" s="1"/>
  <c r="X278" i="20"/>
  <c r="Y278" i="20" s="1"/>
  <c r="X262" i="20"/>
  <c r="Y262" i="20"/>
  <c r="X246" i="20"/>
  <c r="Y246" i="20" s="1"/>
  <c r="X230" i="20"/>
  <c r="Y230" i="20" s="1"/>
  <c r="X208" i="20"/>
  <c r="Y208" i="20" s="1"/>
  <c r="X185" i="20"/>
  <c r="Y185" i="20"/>
  <c r="X167" i="20"/>
  <c r="Y167" i="20" s="1"/>
  <c r="X135" i="20"/>
  <c r="Y135" i="20" s="1"/>
  <c r="X103" i="20"/>
  <c r="Y103" i="20" s="1"/>
  <c r="X71" i="20"/>
  <c r="Y71" i="20"/>
  <c r="X39" i="20"/>
  <c r="Y39" i="20" s="1"/>
  <c r="X7" i="20"/>
  <c r="Y7" i="20" s="1"/>
  <c r="X515" i="20"/>
  <c r="Y515" i="20" s="1"/>
  <c r="X507" i="20"/>
  <c r="Y507" i="20"/>
  <c r="X497" i="20"/>
  <c r="Y497" i="20" s="1"/>
  <c r="X481" i="20"/>
  <c r="Y481" i="20" s="1"/>
  <c r="X465" i="20"/>
  <c r="Y465" i="20" s="1"/>
  <c r="X449" i="20"/>
  <c r="Y449" i="20"/>
  <c r="X433" i="20"/>
  <c r="Y433" i="20" s="1"/>
  <c r="X417" i="20"/>
  <c r="Y417" i="20" s="1"/>
  <c r="X401" i="20"/>
  <c r="Y401" i="20" s="1"/>
  <c r="X385" i="20"/>
  <c r="Y385" i="20"/>
  <c r="X369" i="20"/>
  <c r="Y369" i="20" s="1"/>
  <c r="X353" i="20"/>
  <c r="Y353" i="20" s="1"/>
  <c r="X337" i="20"/>
  <c r="Y337" i="20" s="1"/>
  <c r="X321" i="20"/>
  <c r="Y321" i="20"/>
  <c r="X305" i="20"/>
  <c r="Y305" i="20" s="1"/>
  <c r="X289" i="20"/>
  <c r="Y289" i="20" s="1"/>
  <c r="X273" i="20"/>
  <c r="Y273" i="20" s="1"/>
  <c r="X257" i="20"/>
  <c r="Y257" i="20"/>
  <c r="X241" i="20"/>
  <c r="Y241" i="20" s="1"/>
  <c r="X225" i="20"/>
  <c r="Y225" i="20" s="1"/>
  <c r="X207" i="20"/>
  <c r="Y207" i="20" s="1"/>
  <c r="X184" i="20"/>
  <c r="Y184" i="20" s="1"/>
  <c r="W184" i="20" s="1"/>
  <c r="Z184" i="20" s="1"/>
  <c r="AA184" i="20" s="1"/>
  <c r="X160" i="20"/>
  <c r="Y160" i="20" s="1"/>
  <c r="X128" i="20"/>
  <c r="Y128" i="20" s="1"/>
  <c r="X96" i="20"/>
  <c r="Y96" i="20" s="1"/>
  <c r="X64" i="20"/>
  <c r="Y64" i="20" s="1"/>
  <c r="W64" i="20" s="1"/>
  <c r="X32" i="20"/>
  <c r="Y32" i="20" s="1"/>
  <c r="W408" i="20"/>
  <c r="AC408" i="20" s="1"/>
  <c r="W461" i="20"/>
  <c r="W387" i="20"/>
  <c r="Z387" i="20" s="1"/>
  <c r="W495" i="20"/>
  <c r="W494" i="20"/>
  <c r="Z494" i="20" s="1"/>
  <c r="AB495" i="20"/>
  <c r="Z495" i="20"/>
  <c r="AA495" i="20" s="1"/>
  <c r="AB494" i="20"/>
  <c r="AA494" i="20"/>
  <c r="W497" i="20"/>
  <c r="AB497" i="20" s="1"/>
  <c r="Z488" i="20"/>
  <c r="AA488" i="20" s="1"/>
  <c r="AB387" i="20"/>
  <c r="AA387" i="20"/>
  <c r="AB461" i="20"/>
  <c r="Z461" i="20"/>
  <c r="AA461" i="20" s="1"/>
  <c r="AS441" i="20"/>
  <c r="AS416" i="20"/>
  <c r="W416" i="20"/>
  <c r="AS107" i="20"/>
  <c r="W107" i="20"/>
  <c r="AB107" i="20" s="1"/>
  <c r="AS43" i="20"/>
  <c r="AS85" i="20"/>
  <c r="AS154" i="20"/>
  <c r="AS496" i="20"/>
  <c r="W496" i="20"/>
  <c r="Z496" i="20" s="1"/>
  <c r="AA496" i="20" s="1"/>
  <c r="AS493" i="20"/>
  <c r="AS453" i="20"/>
  <c r="W453" i="20"/>
  <c r="AS488" i="20"/>
  <c r="AS387" i="20"/>
  <c r="AS408" i="20"/>
  <c r="AS497" i="20"/>
  <c r="AS494" i="20"/>
  <c r="AS461" i="20"/>
  <c r="AS495" i="20"/>
  <c r="AW461" i="20"/>
  <c r="AV461" i="20"/>
  <c r="AU461" i="20"/>
  <c r="AT461" i="20"/>
  <c r="AC43" i="20"/>
  <c r="Z43" i="20"/>
  <c r="AA43" i="20" s="1"/>
  <c r="AW497" i="20"/>
  <c r="AV497" i="20"/>
  <c r="AU497" i="20"/>
  <c r="AT497" i="20"/>
  <c r="AB496" i="20"/>
  <c r="AW496" i="20"/>
  <c r="AV496" i="20"/>
  <c r="AU496" i="20"/>
  <c r="AT496" i="20"/>
  <c r="AW387" i="20"/>
  <c r="AV387" i="20"/>
  <c r="AT387" i="20"/>
  <c r="AU387" i="20"/>
  <c r="AC154" i="20"/>
  <c r="AA154" i="20"/>
  <c r="AB416" i="20"/>
  <c r="Z416" i="20"/>
  <c r="AA416" i="20" s="1"/>
  <c r="AW154" i="20"/>
  <c r="AV154" i="20"/>
  <c r="AU154" i="20"/>
  <c r="AT154" i="20"/>
  <c r="AW488" i="20"/>
  <c r="AV488" i="20"/>
  <c r="AU488" i="20"/>
  <c r="AT488" i="20"/>
  <c r="AW416" i="20"/>
  <c r="AV416" i="20"/>
  <c r="AU416" i="20"/>
  <c r="AT416" i="20"/>
  <c r="AC453" i="20"/>
  <c r="Z453" i="20"/>
  <c r="AA453" i="20"/>
  <c r="Z85" i="20"/>
  <c r="AA85" i="20" s="1"/>
  <c r="AB441" i="20"/>
  <c r="AA441" i="20"/>
  <c r="AW85" i="20"/>
  <c r="AV85" i="20"/>
  <c r="AU85" i="20"/>
  <c r="AT85" i="20"/>
  <c r="AW441" i="20"/>
  <c r="AU441" i="20"/>
  <c r="AV441" i="20"/>
  <c r="AT441" i="20"/>
  <c r="Z497" i="20"/>
  <c r="AA497" i="20" s="1"/>
  <c r="AW408" i="20"/>
  <c r="AV408" i="20"/>
  <c r="AU408" i="20"/>
  <c r="AT408" i="20"/>
  <c r="AW495" i="20"/>
  <c r="AV495" i="20"/>
  <c r="AU495" i="20"/>
  <c r="AT495" i="20"/>
  <c r="AW107" i="20"/>
  <c r="AV107" i="20"/>
  <c r="AU107" i="20"/>
  <c r="AT107" i="20"/>
  <c r="AW453" i="20"/>
  <c r="AV453" i="20"/>
  <c r="AU453" i="20"/>
  <c r="AT453" i="20"/>
  <c r="AB493" i="20"/>
  <c r="AA493" i="20"/>
  <c r="AW494" i="20"/>
  <c r="AV494" i="20"/>
  <c r="AU494" i="20"/>
  <c r="AT494" i="20"/>
  <c r="AW493" i="20"/>
  <c r="AV493" i="20"/>
  <c r="AU493" i="20"/>
  <c r="AT493" i="20"/>
  <c r="AW43" i="20"/>
  <c r="AV43" i="20"/>
  <c r="AU43" i="20"/>
  <c r="AT43" i="20"/>
  <c r="W445" i="20"/>
  <c r="Z445" i="20"/>
  <c r="AB445" i="20" s="1"/>
  <c r="AC445" i="20"/>
  <c r="AS445" i="20"/>
  <c r="AW445" i="20"/>
  <c r="AV445" i="20"/>
  <c r="AU445" i="20"/>
  <c r="AT445" i="20"/>
  <c r="AS87" i="20"/>
  <c r="W87" i="20"/>
  <c r="AS431" i="20"/>
  <c r="W431" i="20"/>
  <c r="AS253" i="20"/>
  <c r="W253" i="20"/>
  <c r="AS391" i="20"/>
  <c r="W391" i="20"/>
  <c r="AS407" i="20"/>
  <c r="W407" i="20"/>
  <c r="AS303" i="20"/>
  <c r="W303" i="20"/>
  <c r="AS120" i="20"/>
  <c r="W120" i="20"/>
  <c r="AS23" i="20"/>
  <c r="W23" i="20"/>
  <c r="AS126" i="20"/>
  <c r="W126" i="20"/>
  <c r="AS385" i="20"/>
  <c r="W385" i="20"/>
  <c r="AS452" i="20"/>
  <c r="W452" i="20"/>
  <c r="AS139" i="20"/>
  <c r="W139" i="20"/>
  <c r="AS464" i="20"/>
  <c r="AS396" i="20"/>
  <c r="W396" i="20"/>
  <c r="AS294" i="20"/>
  <c r="W294" i="20"/>
  <c r="AS357" i="20"/>
  <c r="W357" i="20"/>
  <c r="AS409" i="20"/>
  <c r="W409" i="20"/>
  <c r="AS210" i="20"/>
  <c r="W210" i="20"/>
  <c r="AS222" i="20"/>
  <c r="W222" i="20"/>
  <c r="AS270" i="20"/>
  <c r="W270" i="20"/>
  <c r="AS268" i="20"/>
  <c r="W268" i="20"/>
  <c r="AS134" i="20"/>
  <c r="W134" i="20"/>
  <c r="AS504" i="20"/>
  <c r="W504" i="20"/>
  <c r="AS71" i="20"/>
  <c r="W71" i="20"/>
  <c r="AS459" i="20"/>
  <c r="W459" i="20"/>
  <c r="AS474" i="20"/>
  <c r="W474" i="20"/>
  <c r="AS402" i="20"/>
  <c r="W402" i="20"/>
  <c r="AS36" i="20"/>
  <c r="W36" i="20"/>
  <c r="AS374" i="20"/>
  <c r="W374" i="20"/>
  <c r="AS3" i="20"/>
  <c r="W3" i="20"/>
  <c r="AS207" i="20"/>
  <c r="W207" i="20"/>
  <c r="AS515" i="20"/>
  <c r="W515" i="20"/>
  <c r="AS331" i="20"/>
  <c r="W331" i="20"/>
  <c r="AS125" i="20"/>
  <c r="W125" i="20"/>
  <c r="AS263" i="20"/>
  <c r="W263" i="20"/>
  <c r="AS165" i="20"/>
  <c r="W165" i="20"/>
  <c r="AS356" i="20"/>
  <c r="W356" i="20"/>
  <c r="AS250" i="20"/>
  <c r="W250" i="20"/>
  <c r="AS121" i="20"/>
  <c r="W121" i="20"/>
  <c r="AS510" i="20"/>
  <c r="W510" i="20"/>
  <c r="AS38" i="20"/>
  <c r="W38" i="20"/>
  <c r="AS58" i="20"/>
  <c r="W58" i="20"/>
  <c r="AS285" i="20"/>
  <c r="W285" i="20"/>
  <c r="AS70" i="20"/>
  <c r="W70" i="20"/>
  <c r="AS199" i="20"/>
  <c r="W199" i="20"/>
  <c r="AS380" i="20"/>
  <c r="W380" i="20"/>
  <c r="AS251" i="20"/>
  <c r="W251" i="20"/>
  <c r="AS361" i="20"/>
  <c r="W361" i="20"/>
  <c r="AS427" i="20"/>
  <c r="W427" i="20"/>
  <c r="AS499" i="20"/>
  <c r="W499" i="20"/>
  <c r="AS75" i="20"/>
  <c r="W75" i="20"/>
  <c r="AS60" i="20"/>
  <c r="W60" i="20"/>
  <c r="AS334" i="20"/>
  <c r="W334" i="20"/>
  <c r="AS50" i="20"/>
  <c r="W50" i="20"/>
  <c r="AS467" i="20"/>
  <c r="W467" i="20"/>
  <c r="AS223" i="20"/>
  <c r="W223" i="20"/>
  <c r="AS482" i="20"/>
  <c r="W482" i="20"/>
  <c r="AS484" i="20"/>
  <c r="W484" i="20"/>
  <c r="AS347" i="20"/>
  <c r="W347" i="20"/>
  <c r="AS454" i="20"/>
  <c r="W454" i="20"/>
  <c r="AS328" i="20"/>
  <c r="W328" i="20"/>
  <c r="AS110" i="20"/>
  <c r="W110" i="20"/>
  <c r="AS276" i="20"/>
  <c r="W276" i="20"/>
  <c r="AS413" i="20"/>
  <c r="W413" i="20"/>
  <c r="AS415" i="20"/>
  <c r="W415" i="20"/>
  <c r="AS193" i="20"/>
  <c r="W193" i="20"/>
  <c r="AS220" i="20"/>
  <c r="W220" i="20"/>
  <c r="AS421" i="20"/>
  <c r="W421" i="20"/>
  <c r="AS187" i="20"/>
  <c r="W187" i="20"/>
  <c r="Z187" i="20" s="1"/>
  <c r="AS462" i="20"/>
  <c r="W462" i="20"/>
  <c r="AS46" i="20"/>
  <c r="W46" i="20"/>
  <c r="AS172" i="20"/>
  <c r="W172" i="20"/>
  <c r="AS435" i="20"/>
  <c r="W435" i="20"/>
  <c r="AS483" i="20"/>
  <c r="W483" i="20"/>
  <c r="AS135" i="20"/>
  <c r="W135" i="20"/>
  <c r="AS41" i="20"/>
  <c r="W41" i="20"/>
  <c r="AS465" i="20"/>
  <c r="W465" i="20"/>
  <c r="AS240" i="20"/>
  <c r="W240" i="20"/>
  <c r="AS72" i="20"/>
  <c r="W72" i="20"/>
  <c r="AS326" i="20"/>
  <c r="W326" i="20"/>
  <c r="AS197" i="20"/>
  <c r="W197" i="20"/>
  <c r="AS437" i="20"/>
  <c r="W437" i="20"/>
  <c r="AS57" i="20"/>
  <c r="W57" i="20"/>
  <c r="AS376" i="20"/>
  <c r="W376" i="20"/>
  <c r="AS109" i="20"/>
  <c r="W109" i="20"/>
  <c r="AS78" i="20"/>
  <c r="W78" i="20"/>
  <c r="AS234" i="20"/>
  <c r="W234" i="20"/>
  <c r="AS231" i="20"/>
  <c r="W231" i="20"/>
  <c r="AS191" i="20"/>
  <c r="W191" i="20"/>
  <c r="AS245" i="20"/>
  <c r="W245" i="20"/>
  <c r="AS48" i="20"/>
  <c r="W48" i="20"/>
  <c r="AS116" i="20"/>
  <c r="W116" i="20"/>
  <c r="AS382" i="20"/>
  <c r="W382" i="20"/>
  <c r="AS503" i="20"/>
  <c r="W503" i="20"/>
  <c r="AS400" i="20"/>
  <c r="AS55" i="20"/>
  <c r="W55" i="20"/>
  <c r="AS460" i="20"/>
  <c r="W460" i="20"/>
  <c r="AS181" i="20"/>
  <c r="W181" i="20"/>
  <c r="AS398" i="20"/>
  <c r="W398" i="20"/>
  <c r="AS79" i="20"/>
  <c r="W79" i="20"/>
  <c r="AS479" i="20"/>
  <c r="W479" i="20"/>
  <c r="AS156" i="20"/>
  <c r="W156" i="20"/>
  <c r="AS132" i="20"/>
  <c r="W132" i="20"/>
  <c r="AS295" i="20"/>
  <c r="W295" i="20"/>
  <c r="AS243" i="20"/>
  <c r="W243" i="20"/>
  <c r="AS386" i="20"/>
  <c r="W386" i="20"/>
  <c r="AS378" i="20"/>
  <c r="W378" i="20"/>
  <c r="AS159" i="20"/>
  <c r="W159" i="20"/>
  <c r="AS256" i="20"/>
  <c r="W256" i="20"/>
  <c r="AB256" i="20" s="1"/>
  <c r="AS475" i="20"/>
  <c r="W475" i="20"/>
  <c r="AS262" i="20"/>
  <c r="W262" i="20"/>
  <c r="AS13" i="20"/>
  <c r="W13" i="20"/>
  <c r="AS21" i="20"/>
  <c r="W21" i="20"/>
  <c r="AS500" i="20"/>
  <c r="W500" i="20"/>
  <c r="AS242" i="20"/>
  <c r="W242" i="20"/>
  <c r="AS433" i="20"/>
  <c r="W433" i="20"/>
  <c r="AS30" i="20"/>
  <c r="W30" i="20"/>
  <c r="AS237" i="20"/>
  <c r="W237" i="20"/>
  <c r="AS317" i="20"/>
  <c r="W317" i="20"/>
  <c r="AS99" i="20"/>
  <c r="W99" i="20"/>
  <c r="AS44" i="20"/>
  <c r="W44" i="20"/>
  <c r="AS404" i="20"/>
  <c r="W404" i="20"/>
  <c r="AS449" i="20"/>
  <c r="W449" i="20"/>
  <c r="AS105" i="20"/>
  <c r="W105" i="20"/>
  <c r="AS502" i="20"/>
  <c r="W502" i="20"/>
  <c r="AS302" i="20"/>
  <c r="W302" i="20"/>
  <c r="AS370" i="20"/>
  <c r="W370" i="20"/>
  <c r="AS22" i="20"/>
  <c r="W22" i="20"/>
  <c r="AS362" i="20"/>
  <c r="W362" i="20"/>
  <c r="AS47" i="20"/>
  <c r="W47" i="20"/>
  <c r="AS306" i="20"/>
  <c r="W306" i="20"/>
  <c r="AS144" i="20"/>
  <c r="W144" i="20"/>
  <c r="AS308" i="20"/>
  <c r="W308" i="20"/>
  <c r="AS257" i="20"/>
  <c r="W257" i="20"/>
  <c r="AS401" i="20"/>
  <c r="W401" i="20"/>
  <c r="AS246" i="20"/>
  <c r="W246" i="20"/>
  <c r="AS29" i="20"/>
  <c r="W29" i="20"/>
  <c r="Z29" i="20" s="1"/>
  <c r="AA29" i="20" s="1"/>
  <c r="AS213" i="20"/>
  <c r="W213" i="20"/>
  <c r="AS153" i="20"/>
  <c r="W153" i="20"/>
  <c r="AS269" i="20"/>
  <c r="W269" i="20"/>
  <c r="AS167" i="20"/>
  <c r="W167" i="20"/>
  <c r="AS383" i="20"/>
  <c r="W383" i="20"/>
  <c r="AS194" i="20"/>
  <c r="W194" i="20"/>
  <c r="AS363" i="20"/>
  <c r="W363" i="20"/>
  <c r="AS54" i="20"/>
  <c r="W54" i="20"/>
  <c r="AS4" i="20"/>
  <c r="W4" i="20"/>
  <c r="AS205" i="20"/>
  <c r="W205" i="20"/>
  <c r="AS272" i="20"/>
  <c r="W272" i="20"/>
  <c r="AS209" i="20"/>
  <c r="W209" i="20"/>
  <c r="AS202" i="20"/>
  <c r="W202" i="20"/>
  <c r="AS448" i="20"/>
  <c r="W448" i="20"/>
  <c r="AS348" i="20"/>
  <c r="W348" i="20"/>
  <c r="AS35" i="20"/>
  <c r="W35" i="20"/>
  <c r="AS351" i="20"/>
  <c r="W351" i="20"/>
  <c r="AS214" i="20"/>
  <c r="W214" i="20"/>
  <c r="AS147" i="20"/>
  <c r="W147" i="20"/>
  <c r="AS65" i="20"/>
  <c r="W65" i="20"/>
  <c r="AS225" i="20"/>
  <c r="W225" i="20"/>
  <c r="AS188" i="20"/>
  <c r="W188" i="20"/>
  <c r="AS157" i="20"/>
  <c r="W157" i="20"/>
  <c r="AS451" i="20"/>
  <c r="W451" i="20"/>
  <c r="AS430" i="20"/>
  <c r="W430" i="20"/>
  <c r="AS200" i="20"/>
  <c r="W200" i="20"/>
  <c r="AS124" i="20"/>
  <c r="W124" i="20"/>
  <c r="AS320" i="20"/>
  <c r="W320" i="20"/>
  <c r="AS62" i="20"/>
  <c r="W62" i="20"/>
  <c r="AS160" i="20"/>
  <c r="W160" i="20"/>
  <c r="AS179" i="20"/>
  <c r="W179" i="20"/>
  <c r="AS122" i="20"/>
  <c r="W122" i="20"/>
  <c r="AS426" i="20"/>
  <c r="W426" i="20"/>
  <c r="AS518" i="20"/>
  <c r="W518" i="20"/>
  <c r="AS84" i="20"/>
  <c r="W84" i="20"/>
  <c r="AS330" i="20"/>
  <c r="W330" i="20"/>
  <c r="AS174" i="20"/>
  <c r="W174" i="20"/>
  <c r="AS42" i="20"/>
  <c r="W42" i="20"/>
  <c r="AS301" i="20"/>
  <c r="W301" i="20"/>
  <c r="AS424" i="20"/>
  <c r="W424" i="20"/>
  <c r="AS463" i="20"/>
  <c r="W463" i="20"/>
  <c r="AS176" i="20"/>
  <c r="W176" i="20"/>
  <c r="AS425" i="20"/>
  <c r="W425" i="20"/>
  <c r="AS323" i="20"/>
  <c r="W323" i="20"/>
  <c r="AS290" i="20"/>
  <c r="W290" i="20"/>
  <c r="AS338" i="20"/>
  <c r="W338" i="20"/>
  <c r="AS102" i="20"/>
  <c r="W102" i="20"/>
  <c r="AS439" i="20"/>
  <c r="W439" i="20"/>
  <c r="AS384" i="20"/>
  <c r="W384" i="20"/>
  <c r="AS369" i="20"/>
  <c r="W369" i="20"/>
  <c r="AS101" i="20"/>
  <c r="W101" i="20"/>
  <c r="AS215" i="20"/>
  <c r="W215" i="20"/>
  <c r="AB215" i="20" s="1"/>
  <c r="AS469" i="20"/>
  <c r="W469" i="20"/>
  <c r="AS96" i="20"/>
  <c r="W96" i="20"/>
  <c r="AS371" i="20"/>
  <c r="W371" i="20"/>
  <c r="AS142" i="20"/>
  <c r="W142" i="20"/>
  <c r="AS444" i="20"/>
  <c r="W444" i="20"/>
  <c r="AS432" i="20"/>
  <c r="W432" i="20"/>
  <c r="AS59" i="20"/>
  <c r="W59" i="20"/>
  <c r="AS90" i="20"/>
  <c r="W90" i="20"/>
  <c r="AS100" i="20"/>
  <c r="W100" i="20"/>
  <c r="AS277" i="20"/>
  <c r="W277" i="20"/>
  <c r="AS228" i="20"/>
  <c r="W228" i="20"/>
  <c r="AS63" i="20"/>
  <c r="W63" i="20"/>
  <c r="AS395" i="20"/>
  <c r="W395" i="20"/>
  <c r="AS254" i="20"/>
  <c r="W254" i="20"/>
  <c r="AS442" i="20"/>
  <c r="W442" i="20"/>
  <c r="AS472" i="20"/>
  <c r="W472" i="20"/>
  <c r="AS473" i="20"/>
  <c r="W473" i="20"/>
  <c r="AS367" i="20"/>
  <c r="W367" i="20"/>
  <c r="AS252" i="20"/>
  <c r="W252" i="20"/>
  <c r="AS314" i="20"/>
  <c r="W314" i="20"/>
  <c r="AS372" i="20"/>
  <c r="W372" i="20"/>
  <c r="AS359" i="20"/>
  <c r="W359" i="20"/>
  <c r="AS349" i="20"/>
  <c r="W349" i="20"/>
  <c r="AS456" i="20"/>
  <c r="W456" i="20"/>
  <c r="AS341" i="20"/>
  <c r="W341" i="20"/>
  <c r="AS365" i="20"/>
  <c r="W365" i="20"/>
  <c r="AS230" i="20"/>
  <c r="W230" i="20"/>
  <c r="AS20" i="20"/>
  <c r="W20" i="20"/>
  <c r="AB20" i="20" s="1"/>
  <c r="AS271" i="20"/>
  <c r="W271" i="20"/>
  <c r="AS353" i="20"/>
  <c r="W353" i="20"/>
  <c r="AS5" i="20"/>
  <c r="W5" i="20"/>
  <c r="AS260" i="20"/>
  <c r="W260" i="20"/>
  <c r="AS291" i="20"/>
  <c r="W291" i="20"/>
  <c r="AS519" i="20"/>
  <c r="W519" i="20"/>
  <c r="AS128" i="20"/>
  <c r="W128" i="20"/>
  <c r="AS186" i="20"/>
  <c r="W186" i="20"/>
  <c r="AS68" i="20"/>
  <c r="W68" i="20"/>
  <c r="AS80" i="20"/>
  <c r="W80" i="20"/>
  <c r="AS417" i="20"/>
  <c r="W417" i="20"/>
  <c r="AS7" i="20"/>
  <c r="W7" i="20"/>
  <c r="AS183" i="20"/>
  <c r="W183" i="20"/>
  <c r="AS286" i="20"/>
  <c r="W286" i="20"/>
  <c r="AS418" i="20"/>
  <c r="W418" i="20"/>
  <c r="AS171" i="20"/>
  <c r="W171" i="20"/>
  <c r="AS88" i="20"/>
  <c r="W88" i="20"/>
  <c r="AS17" i="20"/>
  <c r="W17" i="20"/>
  <c r="AS221" i="20"/>
  <c r="W221" i="20"/>
  <c r="AS304" i="20"/>
  <c r="W304" i="20"/>
  <c r="AS244" i="20"/>
  <c r="W244" i="20"/>
  <c r="AS311" i="20"/>
  <c r="W311" i="20"/>
  <c r="AS364" i="20"/>
  <c r="W364" i="20"/>
  <c r="AS344" i="20"/>
  <c r="W344" i="20"/>
  <c r="AS275" i="20"/>
  <c r="W275" i="20"/>
  <c r="AS117" i="20"/>
  <c r="W117" i="20"/>
  <c r="AS506" i="20"/>
  <c r="W506" i="20"/>
  <c r="AS12" i="20"/>
  <c r="W12" i="20"/>
  <c r="AS366" i="20"/>
  <c r="W366" i="20"/>
  <c r="AS148" i="20"/>
  <c r="W148" i="20"/>
  <c r="AS106" i="20"/>
  <c r="W106" i="20"/>
  <c r="AS18" i="20"/>
  <c r="AS466" i="20"/>
  <c r="W466" i="20"/>
  <c r="AS489" i="20"/>
  <c r="W489" i="20"/>
  <c r="AS203" i="20"/>
  <c r="W203" i="20"/>
  <c r="AS129" i="20"/>
  <c r="W129" i="20"/>
  <c r="AS377" i="20"/>
  <c r="W377" i="20"/>
  <c r="AS450" i="20"/>
  <c r="W450" i="20"/>
  <c r="AS420" i="20"/>
  <c r="W420" i="20"/>
  <c r="AB420" i="20" s="1"/>
  <c r="AS429" i="20"/>
  <c r="W429" i="20"/>
  <c r="Z429" i="20" s="1"/>
  <c r="AA429" i="20" s="1"/>
  <c r="AS345" i="20"/>
  <c r="W345" i="20"/>
  <c r="AS293" i="20"/>
  <c r="W293" i="20"/>
  <c r="AS339" i="20"/>
  <c r="W339" i="20"/>
  <c r="AS321" i="20"/>
  <c r="W321" i="20"/>
  <c r="AS264" i="20"/>
  <c r="W264" i="20"/>
  <c r="AS325" i="20"/>
  <c r="W325" i="20"/>
  <c r="AS405" i="20"/>
  <c r="W405" i="20"/>
  <c r="AC405" i="20" s="1"/>
  <c r="AS266" i="20"/>
  <c r="W266" i="20"/>
  <c r="AS8" i="20"/>
  <c r="W8" i="20"/>
  <c r="AS73" i="20"/>
  <c r="W73" i="20"/>
  <c r="AS297" i="20"/>
  <c r="W297" i="20"/>
  <c r="Z297" i="20" s="1"/>
  <c r="AA297" i="20" s="1"/>
  <c r="AS114" i="20"/>
  <c r="W114" i="20"/>
  <c r="AS34" i="20"/>
  <c r="W34" i="20"/>
  <c r="AS69" i="20"/>
  <c r="W69" i="20"/>
  <c r="AS152" i="20"/>
  <c r="W152" i="20"/>
  <c r="AB152" i="20" s="1"/>
  <c r="AS76" i="20"/>
  <c r="W76" i="20"/>
  <c r="AB76" i="20" s="1"/>
  <c r="AS368" i="20"/>
  <c r="W368" i="20"/>
  <c r="AS216" i="20"/>
  <c r="W216" i="20"/>
  <c r="AS373" i="20"/>
  <c r="W373" i="20"/>
  <c r="AS74" i="20"/>
  <c r="W74" i="20"/>
  <c r="AS175" i="20"/>
  <c r="W175" i="20"/>
  <c r="AS113" i="20"/>
  <c r="W113" i="20"/>
  <c r="AS322" i="20"/>
  <c r="W322" i="20"/>
  <c r="AS173" i="20"/>
  <c r="W173" i="20"/>
  <c r="AS406" i="20"/>
  <c r="W406" i="20"/>
  <c r="AS195" i="20"/>
  <c r="W195" i="20"/>
  <c r="AS447" i="20"/>
  <c r="W447" i="20"/>
  <c r="Z447" i="20" s="1"/>
  <c r="AA447" i="20" s="1"/>
  <c r="AS360" i="20"/>
  <c r="W360" i="20"/>
  <c r="AS299" i="20"/>
  <c r="W299" i="20"/>
  <c r="AS25" i="20"/>
  <c r="W25" i="20"/>
  <c r="AS399" i="20"/>
  <c r="W399" i="20"/>
  <c r="Z399" i="20" s="1"/>
  <c r="AA399" i="20" s="1"/>
  <c r="AS305" i="20"/>
  <c r="W305" i="20"/>
  <c r="AS414" i="20"/>
  <c r="W414" i="20"/>
  <c r="AS115" i="20"/>
  <c r="W115" i="20"/>
  <c r="AS455" i="20"/>
  <c r="W455" i="20"/>
  <c r="AS45" i="20"/>
  <c r="W45" i="20"/>
  <c r="AS49" i="20"/>
  <c r="W49" i="20"/>
  <c r="AS310" i="20"/>
  <c r="W310" i="20"/>
  <c r="AS498" i="20"/>
  <c r="W498" i="20"/>
  <c r="AS39" i="20"/>
  <c r="W39" i="20"/>
  <c r="Z39" i="20" s="1"/>
  <c r="AS103" i="20"/>
  <c r="W103" i="20"/>
  <c r="AS381" i="20"/>
  <c r="W381" i="20"/>
  <c r="AS192" i="20"/>
  <c r="W192" i="20"/>
  <c r="Z192" i="20" s="1"/>
  <c r="AA192" i="20" s="1"/>
  <c r="AS208" i="20"/>
  <c r="W208" i="20"/>
  <c r="AS422" i="20"/>
  <c r="W422" i="20"/>
  <c r="AS52" i="20"/>
  <c r="W52" i="20"/>
  <c r="AS410" i="20"/>
  <c r="W410" i="20"/>
  <c r="AS265" i="20"/>
  <c r="W265" i="20"/>
  <c r="AS26" i="20"/>
  <c r="W26" i="20"/>
  <c r="AS379" i="20"/>
  <c r="W379" i="20"/>
  <c r="AS212" i="20"/>
  <c r="W212" i="20"/>
  <c r="AS512" i="20"/>
  <c r="W512" i="20"/>
  <c r="AS227" i="20"/>
  <c r="W227" i="20"/>
  <c r="AS358" i="20"/>
  <c r="W358" i="20"/>
  <c r="AS137" i="20"/>
  <c r="W137" i="20"/>
  <c r="Z137" i="20" s="1"/>
  <c r="AA137" i="20" s="1"/>
  <c r="AS141" i="20"/>
  <c r="W141" i="20"/>
  <c r="AS248" i="20"/>
  <c r="W248" i="20"/>
  <c r="AS481" i="20"/>
  <c r="W481" i="20"/>
  <c r="AS333" i="20"/>
  <c r="W333" i="20"/>
  <c r="AB333" i="20" s="1"/>
  <c r="AS56" i="20"/>
  <c r="W56" i="20"/>
  <c r="AS119" i="20"/>
  <c r="W119" i="20"/>
  <c r="AS143" i="20"/>
  <c r="W143" i="20"/>
  <c r="AS292" i="20"/>
  <c r="W292" i="20"/>
  <c r="AS11" i="20"/>
  <c r="W11" i="20"/>
  <c r="Z11" i="20" s="1"/>
  <c r="AA11" i="20" s="1"/>
  <c r="AS190" i="20"/>
  <c r="W190" i="20"/>
  <c r="AS470" i="20"/>
  <c r="W470" i="20"/>
  <c r="AS517" i="20"/>
  <c r="W517" i="20"/>
  <c r="AS394" i="20"/>
  <c r="W394" i="20"/>
  <c r="AB394" i="20" s="1"/>
  <c r="AS95" i="20"/>
  <c r="W95" i="20"/>
  <c r="AS327" i="20"/>
  <c r="W327" i="20"/>
  <c r="AS206" i="20"/>
  <c r="W206" i="20"/>
  <c r="Z206" i="20" s="1"/>
  <c r="AA206" i="20" s="1"/>
  <c r="AS177" i="20"/>
  <c r="W177" i="20"/>
  <c r="AS438" i="20"/>
  <c r="W438" i="20"/>
  <c r="AS505" i="20"/>
  <c r="W505" i="20"/>
  <c r="AS273" i="20"/>
  <c r="W273" i="20"/>
  <c r="AB273" i="20" s="1"/>
  <c r="AS350" i="20"/>
  <c r="W350" i="20"/>
  <c r="AS66" i="20"/>
  <c r="W66" i="20"/>
  <c r="AS335" i="20"/>
  <c r="W335" i="20"/>
  <c r="AS267" i="20"/>
  <c r="W267" i="20"/>
  <c r="AS33" i="20"/>
  <c r="W33" i="20"/>
  <c r="AS37" i="20"/>
  <c r="W37" i="20"/>
  <c r="AS412" i="20"/>
  <c r="W412" i="20"/>
  <c r="AS259" i="20"/>
  <c r="W259" i="20"/>
  <c r="AB259" i="20" s="1"/>
  <c r="AS487" i="20"/>
  <c r="W487" i="20"/>
  <c r="Z487" i="20" s="1"/>
  <c r="AA487" i="20" s="1"/>
  <c r="AS434" i="20"/>
  <c r="W434" i="20"/>
  <c r="AS313" i="20"/>
  <c r="W313" i="20"/>
  <c r="AS296" i="20"/>
  <c r="W296" i="20"/>
  <c r="Z296" i="20" s="1"/>
  <c r="AA296" i="20" s="1"/>
  <c r="AS491" i="20"/>
  <c r="W491" i="20"/>
  <c r="AS189" i="20"/>
  <c r="W189" i="20"/>
  <c r="AS168" i="20"/>
  <c r="W168" i="20"/>
  <c r="AS83" i="20"/>
  <c r="W83" i="20"/>
  <c r="AB83" i="20" s="1"/>
  <c r="AS198" i="20"/>
  <c r="W198" i="20"/>
  <c r="AS127" i="20"/>
  <c r="W127" i="20"/>
  <c r="AS28" i="20"/>
  <c r="W28" i="20"/>
  <c r="AS423" i="20"/>
  <c r="W423" i="20"/>
  <c r="Z423" i="20" s="1"/>
  <c r="AA423" i="20" s="1"/>
  <c r="AS82" i="20"/>
  <c r="W82" i="20"/>
  <c r="AS403" i="20"/>
  <c r="W403" i="20"/>
  <c r="AS51" i="20"/>
  <c r="W51" i="20"/>
  <c r="AS123" i="20"/>
  <c r="W123" i="20"/>
  <c r="AS440" i="20"/>
  <c r="W440" i="20"/>
  <c r="AB440" i="20" s="1"/>
  <c r="AS443" i="20"/>
  <c r="W443" i="20"/>
  <c r="AS238" i="20"/>
  <c r="W238" i="20"/>
  <c r="AS211" i="20"/>
  <c r="W211" i="20"/>
  <c r="AB211" i="20" s="1"/>
  <c r="AS91" i="20"/>
  <c r="W91" i="20"/>
  <c r="AS185" i="20"/>
  <c r="W185" i="20"/>
  <c r="AS309" i="20"/>
  <c r="W309" i="20"/>
  <c r="AS104" i="20"/>
  <c r="W104" i="20"/>
  <c r="Z104" i="20" s="1"/>
  <c r="AA104" i="20" s="1"/>
  <c r="AS315" i="20"/>
  <c r="W315" i="20"/>
  <c r="AS196" i="20"/>
  <c r="W196" i="20"/>
  <c r="AS480" i="20"/>
  <c r="W480" i="20"/>
  <c r="AS151" i="20"/>
  <c r="W151" i="20"/>
  <c r="AS229" i="20"/>
  <c r="W229" i="20"/>
  <c r="Z229" i="20" s="1"/>
  <c r="AA229" i="20" s="1"/>
  <c r="AS258" i="20"/>
  <c r="W258" i="20"/>
  <c r="AS390" i="20"/>
  <c r="W390" i="20"/>
  <c r="AS136" i="20"/>
  <c r="W136" i="20"/>
  <c r="Z136" i="20" s="1"/>
  <c r="AA136" i="20" s="1"/>
  <c r="AS300" i="20"/>
  <c r="W300" i="20"/>
  <c r="AS352" i="20"/>
  <c r="W352" i="20"/>
  <c r="AS298" i="20"/>
  <c r="W298" i="20"/>
  <c r="AS324" i="20"/>
  <c r="W324" i="20"/>
  <c r="AB324" i="20" s="1"/>
  <c r="AS155" i="20"/>
  <c r="W155" i="20"/>
  <c r="AS514" i="20"/>
  <c r="W514" i="20"/>
  <c r="AS478" i="20"/>
  <c r="W478" i="20"/>
  <c r="AS158" i="20"/>
  <c r="W158" i="20"/>
  <c r="AS247" i="20"/>
  <c r="W247" i="20"/>
  <c r="Z247" i="20" s="1"/>
  <c r="AS492" i="20"/>
  <c r="W492" i="20"/>
  <c r="AS486" i="20"/>
  <c r="W486" i="20"/>
  <c r="AS307" i="20"/>
  <c r="W307" i="20"/>
  <c r="AB307" i="20" s="1"/>
  <c r="AS32" i="20"/>
  <c r="W32" i="20"/>
  <c r="AS249" i="20"/>
  <c r="W249" i="20"/>
  <c r="AS419" i="20"/>
  <c r="W419" i="20"/>
  <c r="AS201" i="20"/>
  <c r="W201" i="20"/>
  <c r="Z201" i="20" s="1"/>
  <c r="AA201" i="20" s="1"/>
  <c r="AS178" i="20"/>
  <c r="W178" i="20"/>
  <c r="AS31" i="20"/>
  <c r="W31" i="20"/>
  <c r="AS24" i="20"/>
  <c r="W24" i="20"/>
  <c r="AS204" i="20"/>
  <c r="W204" i="20"/>
  <c r="AB204" i="20" s="1"/>
  <c r="AS184" i="20"/>
  <c r="AS282" i="20"/>
  <c r="W282" i="20"/>
  <c r="AS94" i="20"/>
  <c r="W94" i="20"/>
  <c r="AS27" i="20"/>
  <c r="W27" i="20"/>
  <c r="Z27" i="20" s="1"/>
  <c r="AA27" i="20" s="1"/>
  <c r="AS375" i="20"/>
  <c r="W375" i="20"/>
  <c r="AS516" i="20"/>
  <c r="W516" i="20"/>
  <c r="AS146" i="20"/>
  <c r="W146" i="20"/>
  <c r="AS318" i="20"/>
  <c r="W318" i="20"/>
  <c r="AS279" i="20"/>
  <c r="W279" i="20"/>
  <c r="AS329" i="20"/>
  <c r="W329" i="20"/>
  <c r="AS332" i="20"/>
  <c r="W332" i="20"/>
  <c r="AS508" i="20"/>
  <c r="W508" i="20"/>
  <c r="Z508" i="20" s="1"/>
  <c r="AA508" i="20" s="1"/>
  <c r="AS92" i="20"/>
  <c r="W92" i="20"/>
  <c r="AB92" i="20" s="1"/>
  <c r="AS428" i="20"/>
  <c r="W428" i="20"/>
  <c r="AS340" i="20"/>
  <c r="W340" i="20"/>
  <c r="AS393" i="20"/>
  <c r="W393" i="20"/>
  <c r="Z393" i="20" s="1"/>
  <c r="AA393" i="20" s="1"/>
  <c r="AS477" i="20"/>
  <c r="W477" i="20"/>
  <c r="AS16" i="20"/>
  <c r="W16" i="20"/>
  <c r="AS98" i="20"/>
  <c r="W98" i="20"/>
  <c r="AS64" i="20"/>
  <c r="AS287" i="20"/>
  <c r="W287" i="20"/>
  <c r="AS436" i="20"/>
  <c r="W436" i="20"/>
  <c r="AS9" i="20"/>
  <c r="W9" i="20"/>
  <c r="AS217" i="20"/>
  <c r="W217" i="20"/>
  <c r="AB217" i="20" s="1"/>
  <c r="AS468" i="20"/>
  <c r="W468" i="20"/>
  <c r="AS446" i="20"/>
  <c r="W446" i="20"/>
  <c r="AS15" i="20"/>
  <c r="W15" i="20"/>
  <c r="AS233" i="20"/>
  <c r="W233" i="20"/>
  <c r="Z233" i="20" s="1"/>
  <c r="AA233" i="20" s="1"/>
  <c r="AS226" i="20"/>
  <c r="W226" i="20"/>
  <c r="Z226" i="20" s="1"/>
  <c r="AA226" i="20" s="1"/>
  <c r="AS312" i="20"/>
  <c r="W312" i="20"/>
  <c r="AS162" i="20"/>
  <c r="W162" i="20"/>
  <c r="AS182" i="20"/>
  <c r="W182" i="20"/>
  <c r="AS278" i="20"/>
  <c r="W278" i="20"/>
  <c r="AS397" i="20"/>
  <c r="W397" i="20"/>
  <c r="AS140" i="20"/>
  <c r="W140" i="20"/>
  <c r="AS97" i="20"/>
  <c r="W97" i="20"/>
  <c r="AB97" i="20" s="1"/>
  <c r="AS166" i="20"/>
  <c r="W166" i="20"/>
  <c r="Z166" i="20" s="1"/>
  <c r="AA166" i="20" s="1"/>
  <c r="AS61" i="20"/>
  <c r="W61" i="20"/>
  <c r="AS163" i="20"/>
  <c r="W163" i="20"/>
  <c r="AS130" i="20"/>
  <c r="W130" i="20"/>
  <c r="Z130" i="20" s="1"/>
  <c r="AA130" i="20" s="1"/>
  <c r="AS6" i="20"/>
  <c r="W6" i="20"/>
  <c r="AS346" i="20"/>
  <c r="W346" i="20"/>
  <c r="AS241" i="20"/>
  <c r="W241" i="20"/>
  <c r="Z241" i="20" s="1"/>
  <c r="AA241" i="20" s="1"/>
  <c r="AS388" i="20"/>
  <c r="W388" i="20"/>
  <c r="AC388" i="20" s="1"/>
  <c r="AS490" i="20"/>
  <c r="W490" i="20"/>
  <c r="AS14" i="20"/>
  <c r="W14" i="20"/>
  <c r="AS170" i="20"/>
  <c r="W170" i="20"/>
  <c r="AB170" i="20" s="1"/>
  <c r="AS411" i="20"/>
  <c r="W411" i="20"/>
  <c r="Z411" i="20" s="1"/>
  <c r="AA411" i="20" s="1"/>
  <c r="AS255" i="20"/>
  <c r="W255" i="20"/>
  <c r="AS232" i="20"/>
  <c r="W232" i="20"/>
  <c r="AS118" i="20"/>
  <c r="W118" i="20"/>
  <c r="AS77" i="20"/>
  <c r="W77" i="20"/>
  <c r="AS274" i="20"/>
  <c r="W274" i="20"/>
  <c r="AB274" i="20" s="1"/>
  <c r="AS476" i="20"/>
  <c r="W476" i="20"/>
  <c r="AS281" i="20"/>
  <c r="W281" i="20"/>
  <c r="AS283" i="20"/>
  <c r="W283" i="20"/>
  <c r="Z283" i="20" s="1"/>
  <c r="AA283" i="20" s="1"/>
  <c r="AS161" i="20"/>
  <c r="W161" i="20"/>
  <c r="AS111" i="20"/>
  <c r="W111" i="20"/>
  <c r="AS180" i="20"/>
  <c r="W180" i="20"/>
  <c r="Z180" i="20" s="1"/>
  <c r="AA180" i="20" s="1"/>
  <c r="AS53" i="20"/>
  <c r="W53" i="20"/>
  <c r="AB53" i="20" s="1"/>
  <c r="AS261" i="20"/>
  <c r="W261" i="20"/>
  <c r="AS93" i="20"/>
  <c r="W93" i="20"/>
  <c r="AS89" i="20"/>
  <c r="W89" i="20"/>
  <c r="Z89" i="20" s="1"/>
  <c r="AA89" i="20" s="1"/>
  <c r="AS86" i="20"/>
  <c r="W86" i="20"/>
  <c r="AS145" i="20"/>
  <c r="W145" i="20"/>
  <c r="AB145" i="20" s="1"/>
  <c r="AS280" i="20"/>
  <c r="W280" i="20"/>
  <c r="AS40" i="20"/>
  <c r="W40" i="20"/>
  <c r="AS389" i="20"/>
  <c r="W389" i="20"/>
  <c r="AB389" i="20" s="1"/>
  <c r="AS138" i="20"/>
  <c r="W138" i="20"/>
  <c r="AS471" i="20"/>
  <c r="W471" i="20"/>
  <c r="AS219" i="20"/>
  <c r="W219" i="20"/>
  <c r="AS355" i="20"/>
  <c r="W355" i="20"/>
  <c r="Z355" i="20" s="1"/>
  <c r="AA355" i="20" s="1"/>
  <c r="AS67" i="20"/>
  <c r="W67" i="20"/>
  <c r="AS354" i="20"/>
  <c r="W354" i="20"/>
  <c r="AS19" i="20"/>
  <c r="W19" i="20"/>
  <c r="Z19" i="20" s="1"/>
  <c r="AA19" i="20" s="1"/>
  <c r="AS316" i="20"/>
  <c r="W316" i="20"/>
  <c r="AB316" i="20" s="1"/>
  <c r="AS337" i="20"/>
  <c r="W337" i="20"/>
  <c r="AS319" i="20"/>
  <c r="W319" i="20"/>
  <c r="AS235" i="20"/>
  <c r="W235" i="20"/>
  <c r="AB235" i="20" s="1"/>
  <c r="AS112" i="20"/>
  <c r="W112" i="20"/>
  <c r="Z112" i="20" s="1"/>
  <c r="AA112" i="20" s="1"/>
  <c r="AS150" i="20"/>
  <c r="W150" i="20"/>
  <c r="AS169" i="20"/>
  <c r="W169" i="20"/>
  <c r="AS10" i="20"/>
  <c r="W10" i="20"/>
  <c r="AS458" i="20"/>
  <c r="W458" i="20"/>
  <c r="AB458" i="20" s="1"/>
  <c r="AS81" i="20"/>
  <c r="W81" i="20"/>
  <c r="AS284" i="20"/>
  <c r="W284" i="20"/>
  <c r="AS511" i="20"/>
  <c r="W511" i="20"/>
  <c r="AB511" i="20" s="1"/>
  <c r="AS336" i="20"/>
  <c r="W336" i="20"/>
  <c r="Z336" i="20" s="1"/>
  <c r="AA336" i="20" s="1"/>
  <c r="AS507" i="20"/>
  <c r="W507" i="20"/>
  <c r="AS218" i="20"/>
  <c r="W218" i="20"/>
  <c r="AS485" i="20"/>
  <c r="W485" i="20"/>
  <c r="Z485" i="20" s="1"/>
  <c r="AA485" i="20" s="1"/>
  <c r="AS236" i="20"/>
  <c r="W236" i="20"/>
  <c r="AB236" i="20" s="1"/>
  <c r="AS392" i="20"/>
  <c r="W392" i="20"/>
  <c r="AC392" i="20" s="1"/>
  <c r="AS289" i="20"/>
  <c r="W289" i="20"/>
  <c r="AS342" i="20"/>
  <c r="W342" i="20"/>
  <c r="AB342" i="20" s="1"/>
  <c r="AS457" i="20"/>
  <c r="W457" i="20"/>
  <c r="Z457" i="20" s="1"/>
  <c r="AA457" i="20" s="1"/>
  <c r="AS164" i="20"/>
  <c r="W164" i="20"/>
  <c r="Z164" i="20" s="1"/>
  <c r="AA164" i="20" s="1"/>
  <c r="AS501" i="20"/>
  <c r="W501" i="20"/>
  <c r="AS131" i="20"/>
  <c r="W131" i="20"/>
  <c r="AS133" i="20"/>
  <c r="W133" i="20"/>
  <c r="AB133" i="20" s="1"/>
  <c r="AS149" i="20"/>
  <c r="W149" i="20"/>
  <c r="AC149" i="20" s="1"/>
  <c r="AS343" i="20"/>
  <c r="W343" i="20"/>
  <c r="AS288" i="20"/>
  <c r="W288" i="20"/>
  <c r="Z288" i="20" s="1"/>
  <c r="AA288" i="20" s="1"/>
  <c r="AS224" i="20"/>
  <c r="W224" i="20"/>
  <c r="Z224" i="20" s="1"/>
  <c r="AA224" i="20" s="1"/>
  <c r="AS239" i="20"/>
  <c r="W239" i="20"/>
  <c r="AS513" i="20"/>
  <c r="W513" i="20"/>
  <c r="AS509" i="20"/>
  <c r="W509" i="20"/>
  <c r="AB509" i="20" s="1"/>
  <c r="AS108" i="20"/>
  <c r="W108" i="20"/>
  <c r="AC108" i="20" s="1"/>
  <c r="AS2" i="20"/>
  <c r="W2" i="20"/>
  <c r="AB166" i="20"/>
  <c r="AA247" i="20"/>
  <c r="Z440" i="20"/>
  <c r="AA440" i="20" s="1"/>
  <c r="Z394" i="20"/>
  <c r="AA39" i="20"/>
  <c r="Z76" i="20"/>
  <c r="AA76" i="20" s="1"/>
  <c r="AB344" i="20"/>
  <c r="Z344" i="20"/>
  <c r="AA344" i="20" s="1"/>
  <c r="Z20" i="20"/>
  <c r="AA20" i="20" s="1"/>
  <c r="Z215" i="20"/>
  <c r="AA215" i="20" s="1"/>
  <c r="AB320" i="20"/>
  <c r="Z320" i="20"/>
  <c r="AA320" i="20" s="1"/>
  <c r="AB29" i="20"/>
  <c r="Z256" i="20"/>
  <c r="AA256" i="20"/>
  <c r="AA187" i="20"/>
  <c r="AB268" i="20"/>
  <c r="Z268" i="20"/>
  <c r="AA268" i="20" s="1"/>
  <c r="AV337" i="20"/>
  <c r="AW337" i="20"/>
  <c r="AU337" i="20"/>
  <c r="AT337" i="20"/>
  <c r="AW178" i="20"/>
  <c r="AU178" i="20"/>
  <c r="AT178" i="20"/>
  <c r="AV178" i="20"/>
  <c r="AV74" i="20"/>
  <c r="AW74" i="20"/>
  <c r="AU74" i="20"/>
  <c r="AT74" i="20"/>
  <c r="AW18" i="20"/>
  <c r="AV18" i="20"/>
  <c r="AU18" i="20"/>
  <c r="AT18" i="20"/>
  <c r="AW7" i="20"/>
  <c r="AV7" i="20"/>
  <c r="AU7" i="20"/>
  <c r="AT7" i="20"/>
  <c r="AW63" i="20"/>
  <c r="AU63" i="20"/>
  <c r="AV63" i="20"/>
  <c r="AT63" i="20"/>
  <c r="AW330" i="20"/>
  <c r="AV330" i="20"/>
  <c r="AU330" i="20"/>
  <c r="AT330" i="20"/>
  <c r="AW54" i="20"/>
  <c r="AU54" i="20"/>
  <c r="AV54" i="20"/>
  <c r="AT54" i="20"/>
  <c r="AW502" i="20"/>
  <c r="AV502" i="20"/>
  <c r="AU502" i="20"/>
  <c r="AT502" i="20"/>
  <c r="AW479" i="20"/>
  <c r="AV479" i="20"/>
  <c r="AU479" i="20"/>
  <c r="AT479" i="20"/>
  <c r="AW460" i="20"/>
  <c r="AV460" i="20"/>
  <c r="AU460" i="20"/>
  <c r="AT460" i="20"/>
  <c r="AW109" i="20"/>
  <c r="AV109" i="20"/>
  <c r="AU109" i="20"/>
  <c r="AT109" i="20"/>
  <c r="AW187" i="20"/>
  <c r="AV187" i="20"/>
  <c r="AT187" i="20"/>
  <c r="AU187" i="20"/>
  <c r="AW334" i="20"/>
  <c r="AV334" i="20"/>
  <c r="AU334" i="20"/>
  <c r="AT334" i="20"/>
  <c r="AW38" i="20"/>
  <c r="AV38" i="20"/>
  <c r="AU38" i="20"/>
  <c r="AT38" i="20"/>
  <c r="AW374" i="20"/>
  <c r="AV374" i="20"/>
  <c r="AU374" i="20"/>
  <c r="AT374" i="20"/>
  <c r="AW87" i="20"/>
  <c r="AV87" i="20"/>
  <c r="AU87" i="20"/>
  <c r="AT87" i="20"/>
  <c r="Z108" i="20"/>
  <c r="AA108" i="20" s="1"/>
  <c r="AB224" i="20"/>
  <c r="Z133" i="20"/>
  <c r="AA133" i="20" s="1"/>
  <c r="AB457" i="20"/>
  <c r="Z236" i="20"/>
  <c r="AA236" i="20" s="1"/>
  <c r="AB336" i="20"/>
  <c r="Z458" i="20"/>
  <c r="AA458" i="20" s="1"/>
  <c r="AB112" i="20"/>
  <c r="Z316" i="20"/>
  <c r="AA316" i="20" s="1"/>
  <c r="AC355" i="20"/>
  <c r="Z389" i="20"/>
  <c r="AA389" i="20" s="1"/>
  <c r="Z86" i="20"/>
  <c r="AA86" i="20" s="1"/>
  <c r="AC86" i="20"/>
  <c r="Z53" i="20"/>
  <c r="AA53" i="20" s="1"/>
  <c r="AB283" i="20"/>
  <c r="AB77" i="20"/>
  <c r="Z77" i="20"/>
  <c r="AA77" i="20" s="1"/>
  <c r="AB411" i="20"/>
  <c r="Z388" i="20"/>
  <c r="AA388" i="20" s="1"/>
  <c r="AB130" i="20"/>
  <c r="Z182" i="20"/>
  <c r="AB182" i="20"/>
  <c r="AB233" i="20"/>
  <c r="Z217" i="20"/>
  <c r="AA217" i="20" s="1"/>
  <c r="AC508" i="20"/>
  <c r="AB318" i="20"/>
  <c r="Z318" i="20"/>
  <c r="AA318" i="20" s="1"/>
  <c r="AB27" i="20"/>
  <c r="Z204" i="20"/>
  <c r="AA204" i="20" s="1"/>
  <c r="AB201" i="20"/>
  <c r="Z307" i="20"/>
  <c r="AA307" i="20" s="1"/>
  <c r="AB158" i="20"/>
  <c r="Z158" i="20"/>
  <c r="AA158" i="20"/>
  <c r="Z324" i="20"/>
  <c r="AA324" i="20" s="1"/>
  <c r="AB136" i="20"/>
  <c r="AC151" i="20"/>
  <c r="Z151" i="20"/>
  <c r="AA151" i="20" s="1"/>
  <c r="AB104" i="20"/>
  <c r="Z211" i="20"/>
  <c r="AB123" i="20"/>
  <c r="Z123" i="20"/>
  <c r="AA123" i="20" s="1"/>
  <c r="AB423" i="20"/>
  <c r="Z83" i="20"/>
  <c r="AA83" i="20" s="1"/>
  <c r="AB296" i="20"/>
  <c r="Z259" i="20"/>
  <c r="AA259" i="20" s="1"/>
  <c r="AB267" i="20"/>
  <c r="Z267" i="20"/>
  <c r="AA267" i="20"/>
  <c r="Z273" i="20"/>
  <c r="AA273" i="20" s="1"/>
  <c r="AB206" i="20"/>
  <c r="AB517" i="20"/>
  <c r="Z517" i="20"/>
  <c r="AA517" i="20" s="1"/>
  <c r="AB292" i="20"/>
  <c r="Z292" i="20"/>
  <c r="AA292" i="20"/>
  <c r="Z333" i="20"/>
  <c r="AA333" i="20" s="1"/>
  <c r="AC137" i="20"/>
  <c r="AB212" i="20"/>
  <c r="Z212" i="20"/>
  <c r="AA212" i="20" s="1"/>
  <c r="AB410" i="20"/>
  <c r="Z410" i="20"/>
  <c r="AB192" i="20"/>
  <c r="AB498" i="20"/>
  <c r="Z498" i="20"/>
  <c r="AA498" i="20" s="1"/>
  <c r="AB455" i="20"/>
  <c r="Z455" i="20"/>
  <c r="AA455" i="20"/>
  <c r="AB399" i="20"/>
  <c r="AB447" i="20"/>
  <c r="AB322" i="20"/>
  <c r="Z322" i="20"/>
  <c r="AA322" i="20" s="1"/>
  <c r="AB373" i="20"/>
  <c r="Z373" i="20"/>
  <c r="AA373" i="20"/>
  <c r="Z152" i="20"/>
  <c r="AA152" i="20" s="1"/>
  <c r="AC297" i="20"/>
  <c r="Z405" i="20"/>
  <c r="AA405" i="20"/>
  <c r="AB339" i="20"/>
  <c r="Z339" i="20"/>
  <c r="AA339" i="20"/>
  <c r="Z420" i="20"/>
  <c r="AA420" i="20" s="1"/>
  <c r="AB203" i="20"/>
  <c r="Z203" i="20"/>
  <c r="AA203" i="20"/>
  <c r="AB106" i="20"/>
  <c r="Z106" i="20"/>
  <c r="AA106" i="20" s="1"/>
  <c r="AC506" i="20"/>
  <c r="Z506" i="20"/>
  <c r="AA506" i="20"/>
  <c r="AB364" i="20"/>
  <c r="Z364" i="20"/>
  <c r="AA364" i="20" s="1"/>
  <c r="AB221" i="20"/>
  <c r="Z221" i="20"/>
  <c r="AA221" i="20"/>
  <c r="AB418" i="20"/>
  <c r="Z418" i="20"/>
  <c r="AA418" i="20" s="1"/>
  <c r="AB417" i="20"/>
  <c r="Z417" i="20"/>
  <c r="AA417" i="20"/>
  <c r="AB128" i="20"/>
  <c r="Z128" i="20"/>
  <c r="AA128" i="20" s="1"/>
  <c r="AB5" i="20"/>
  <c r="Z5" i="20"/>
  <c r="AA5" i="20"/>
  <c r="Z230" i="20"/>
  <c r="AA230" i="20"/>
  <c r="AB230" i="20"/>
  <c r="AB349" i="20"/>
  <c r="Z349" i="20"/>
  <c r="AA349" i="20"/>
  <c r="AB252" i="20"/>
  <c r="Z252" i="20"/>
  <c r="AA252" i="20" s="1"/>
  <c r="AC442" i="20"/>
  <c r="Z442" i="20"/>
  <c r="AA442" i="20"/>
  <c r="AB228" i="20"/>
  <c r="Z228" i="20"/>
  <c r="AA228" i="20" s="1"/>
  <c r="AB59" i="20"/>
  <c r="Z59" i="20"/>
  <c r="AA59" i="20"/>
  <c r="AB371" i="20"/>
  <c r="Z371" i="20"/>
  <c r="AA371" i="20" s="1"/>
  <c r="AB101" i="20"/>
  <c r="Z101" i="20"/>
  <c r="AA101" i="20"/>
  <c r="AB102" i="20"/>
  <c r="Z102" i="20"/>
  <c r="AA102" i="20" s="1"/>
  <c r="AB425" i="20"/>
  <c r="Z425" i="20"/>
  <c r="AA425" i="20"/>
  <c r="Z301" i="20"/>
  <c r="AA301" i="20"/>
  <c r="AC301" i="20"/>
  <c r="AB84" i="20"/>
  <c r="Z84" i="20"/>
  <c r="AA84" i="20"/>
  <c r="AB179" i="20"/>
  <c r="Z179" i="20"/>
  <c r="AA179" i="20" s="1"/>
  <c r="AB124" i="20"/>
  <c r="Z124" i="20"/>
  <c r="AA124" i="20"/>
  <c r="AB157" i="20"/>
  <c r="Z157" i="20"/>
  <c r="AA157" i="20" s="1"/>
  <c r="AB147" i="20"/>
  <c r="Z147" i="20"/>
  <c r="AA147" i="20"/>
  <c r="AB348" i="20"/>
  <c r="Z348" i="20"/>
  <c r="AA348" i="20" s="1"/>
  <c r="AB272" i="20"/>
  <c r="Z272" i="20"/>
  <c r="AA272" i="20"/>
  <c r="AB363" i="20"/>
  <c r="Z363" i="20"/>
  <c r="AB269" i="20"/>
  <c r="Z269" i="20"/>
  <c r="AA269" i="20" s="1"/>
  <c r="AB246" i="20"/>
  <c r="Z246" i="20"/>
  <c r="AA246" i="20"/>
  <c r="AB144" i="20"/>
  <c r="Z144" i="20"/>
  <c r="AA144" i="20" s="1"/>
  <c r="Z22" i="20"/>
  <c r="AB22" i="20"/>
  <c r="Z105" i="20"/>
  <c r="AA105" i="20" s="1"/>
  <c r="AB105" i="20"/>
  <c r="AB99" i="20"/>
  <c r="Z99" i="20"/>
  <c r="AA99" i="20" s="1"/>
  <c r="AB433" i="20"/>
  <c r="Z433" i="20"/>
  <c r="AB13" i="20"/>
  <c r="Z13" i="20"/>
  <c r="AA13" i="20"/>
  <c r="Z159" i="20"/>
  <c r="AA159" i="20"/>
  <c r="AB159" i="20"/>
  <c r="Z295" i="20"/>
  <c r="AA295" i="20" s="1"/>
  <c r="AB295" i="20"/>
  <c r="Z79" i="20"/>
  <c r="AA79" i="20"/>
  <c r="AB79" i="20"/>
  <c r="Z55" i="20"/>
  <c r="AA55" i="20" s="1"/>
  <c r="AB55" i="20"/>
  <c r="AC116" i="20"/>
  <c r="Z116" i="20"/>
  <c r="AA116" i="20" s="1"/>
  <c r="Z231" i="20"/>
  <c r="AA231" i="20" s="1"/>
  <c r="AB231" i="20"/>
  <c r="AC376" i="20"/>
  <c r="Z376" i="20"/>
  <c r="AA376" i="20" s="1"/>
  <c r="AB326" i="20"/>
  <c r="Z326" i="20"/>
  <c r="AA326" i="20"/>
  <c r="Z41" i="20"/>
  <c r="AA41" i="20"/>
  <c r="AB41" i="20"/>
  <c r="AB172" i="20"/>
  <c r="Z172" i="20"/>
  <c r="AA172" i="20"/>
  <c r="AB421" i="20"/>
  <c r="Z421" i="20"/>
  <c r="AA421" i="20" s="1"/>
  <c r="AB413" i="20"/>
  <c r="Z413" i="20"/>
  <c r="AB454" i="20"/>
  <c r="Z454" i="20"/>
  <c r="AC223" i="20"/>
  <c r="Z223" i="20"/>
  <c r="AA223" i="20"/>
  <c r="AC60" i="20"/>
  <c r="Z60" i="20"/>
  <c r="AA60" i="20" s="1"/>
  <c r="AB361" i="20"/>
  <c r="Z361" i="20"/>
  <c r="AA361" i="20"/>
  <c r="AB70" i="20"/>
  <c r="Z70" i="20"/>
  <c r="AA70" i="20" s="1"/>
  <c r="AB510" i="20"/>
  <c r="Z510" i="20"/>
  <c r="AA510" i="20"/>
  <c r="AC165" i="20"/>
  <c r="Z165" i="20"/>
  <c r="AA165" i="20" s="1"/>
  <c r="AB515" i="20"/>
  <c r="Z515" i="20"/>
  <c r="AA515" i="20"/>
  <c r="AB36" i="20"/>
  <c r="Z36" i="20"/>
  <c r="AA36" i="20" s="1"/>
  <c r="AB71" i="20"/>
  <c r="Z71" i="20"/>
  <c r="AA71" i="20"/>
  <c r="AB270" i="20"/>
  <c r="Z270" i="20"/>
  <c r="AA270" i="20" s="1"/>
  <c r="AB357" i="20"/>
  <c r="Z357" i="20"/>
  <c r="AA357" i="20"/>
  <c r="AC139" i="20"/>
  <c r="Z139" i="20"/>
  <c r="AA139" i="20" s="1"/>
  <c r="Z23" i="20"/>
  <c r="AA23" i="20" s="1"/>
  <c r="AB23" i="20"/>
  <c r="AC391" i="20"/>
  <c r="Z391" i="20"/>
  <c r="AB337" i="20"/>
  <c r="Z337" i="20"/>
  <c r="AA337" i="20"/>
  <c r="Z274" i="20"/>
  <c r="AA274" i="20" s="1"/>
  <c r="AB226" i="20"/>
  <c r="AC375" i="20"/>
  <c r="Z375" i="20"/>
  <c r="AA375" i="20" s="1"/>
  <c r="AB229" i="20"/>
  <c r="AB487" i="20"/>
  <c r="AB11" i="20"/>
  <c r="AB208" i="20"/>
  <c r="Z208" i="20"/>
  <c r="AA208" i="20" s="1"/>
  <c r="AB173" i="20"/>
  <c r="Z173" i="20"/>
  <c r="AA173" i="20"/>
  <c r="AC429" i="20"/>
  <c r="AB171" i="20"/>
  <c r="Z171" i="20"/>
  <c r="AA171" i="20"/>
  <c r="AB456" i="20"/>
  <c r="Z456" i="20"/>
  <c r="AB142" i="20"/>
  <c r="Z142" i="20"/>
  <c r="AA142" i="20" s="1"/>
  <c r="AB122" i="20"/>
  <c r="Z122" i="20"/>
  <c r="AA122" i="20"/>
  <c r="Z54" i="20"/>
  <c r="AA54" i="20"/>
  <c r="AB54" i="20"/>
  <c r="AB362" i="20"/>
  <c r="Z362" i="20"/>
  <c r="AA362" i="20"/>
  <c r="AB243" i="20"/>
  <c r="Z243" i="20"/>
  <c r="AA243" i="20" s="1"/>
  <c r="AB109" i="20"/>
  <c r="Z109" i="20"/>
  <c r="AA109" i="20"/>
  <c r="AB328" i="20"/>
  <c r="Z328" i="20"/>
  <c r="AA328" i="20" s="1"/>
  <c r="AB38" i="20"/>
  <c r="Z38" i="20"/>
  <c r="AA38" i="20"/>
  <c r="AC407" i="20"/>
  <c r="Z407" i="20"/>
  <c r="AA407" i="20" s="1"/>
  <c r="AW239" i="20"/>
  <c r="AV239" i="20"/>
  <c r="AU239" i="20"/>
  <c r="AT239" i="20"/>
  <c r="AW81" i="20"/>
  <c r="AV81" i="20"/>
  <c r="AU81" i="20"/>
  <c r="AT81" i="20"/>
  <c r="AW145" i="20"/>
  <c r="AU145" i="20"/>
  <c r="AV145" i="20"/>
  <c r="AT145" i="20"/>
  <c r="AW255" i="20"/>
  <c r="AV255" i="20"/>
  <c r="AT255" i="20"/>
  <c r="AU255" i="20"/>
  <c r="AW278" i="20"/>
  <c r="AV278" i="20"/>
  <c r="AU278" i="20"/>
  <c r="AT278" i="20"/>
  <c r="AV92" i="20"/>
  <c r="AW92" i="20"/>
  <c r="AU92" i="20"/>
  <c r="AT92" i="20"/>
  <c r="AW247" i="20"/>
  <c r="AV247" i="20"/>
  <c r="AU247" i="20"/>
  <c r="AT247" i="20"/>
  <c r="AW491" i="20"/>
  <c r="AV491" i="20"/>
  <c r="AU491" i="20"/>
  <c r="AT491" i="20"/>
  <c r="AV350" i="20"/>
  <c r="AW350" i="20"/>
  <c r="AU350" i="20"/>
  <c r="AT350" i="20"/>
  <c r="AW141" i="20"/>
  <c r="AV141" i="20"/>
  <c r="AU141" i="20"/>
  <c r="AT141" i="20"/>
  <c r="AW45" i="20"/>
  <c r="AV45" i="20"/>
  <c r="AU45" i="20"/>
  <c r="AT45" i="20"/>
  <c r="AW266" i="20"/>
  <c r="AV266" i="20"/>
  <c r="AT266" i="20"/>
  <c r="AU266" i="20"/>
  <c r="AW456" i="20"/>
  <c r="AV456" i="20"/>
  <c r="AU456" i="20"/>
  <c r="AT456" i="20"/>
  <c r="AW142" i="20"/>
  <c r="AV142" i="20"/>
  <c r="AU142" i="20"/>
  <c r="AT142" i="20"/>
  <c r="AW451" i="20"/>
  <c r="AV451" i="20"/>
  <c r="AU451" i="20"/>
  <c r="AT451" i="20"/>
  <c r="AW167" i="20"/>
  <c r="AV167" i="20"/>
  <c r="AU167" i="20"/>
  <c r="AT167" i="20"/>
  <c r="AV44" i="20"/>
  <c r="AW44" i="20"/>
  <c r="AU44" i="20"/>
  <c r="AT44" i="20"/>
  <c r="AW197" i="20"/>
  <c r="AV197" i="20"/>
  <c r="AU197" i="20"/>
  <c r="AT197" i="20"/>
  <c r="AW435" i="20"/>
  <c r="AV435" i="20"/>
  <c r="AT435" i="20"/>
  <c r="AU435" i="20"/>
  <c r="AW415" i="20"/>
  <c r="AV415" i="20"/>
  <c r="AU415" i="20"/>
  <c r="AT415" i="20"/>
  <c r="AW482" i="20"/>
  <c r="AV482" i="20"/>
  <c r="AU482" i="20"/>
  <c r="AT482" i="20"/>
  <c r="AW427" i="20"/>
  <c r="AV427" i="20"/>
  <c r="AU427" i="20"/>
  <c r="AT427" i="20"/>
  <c r="AW199" i="20"/>
  <c r="AV199" i="20"/>
  <c r="AU199" i="20"/>
  <c r="AT199" i="20"/>
  <c r="AV356" i="20"/>
  <c r="AW356" i="20"/>
  <c r="AU356" i="20"/>
  <c r="AT356" i="20"/>
  <c r="AW331" i="20"/>
  <c r="AV331" i="20"/>
  <c r="AU331" i="20"/>
  <c r="AT331" i="20"/>
  <c r="AW459" i="20"/>
  <c r="AV459" i="20"/>
  <c r="AT459" i="20"/>
  <c r="AU459" i="20"/>
  <c r="AW126" i="20"/>
  <c r="AU126" i="20"/>
  <c r="AV126" i="20"/>
  <c r="AT126" i="20"/>
  <c r="AW108" i="20"/>
  <c r="AV108" i="20"/>
  <c r="AU108" i="20"/>
  <c r="AT108" i="20"/>
  <c r="AW133" i="20"/>
  <c r="AV133" i="20"/>
  <c r="AU133" i="20"/>
  <c r="AT133" i="20"/>
  <c r="AV236" i="20"/>
  <c r="AW236" i="20"/>
  <c r="AT236" i="20"/>
  <c r="AU236" i="20"/>
  <c r="AW458" i="20"/>
  <c r="AV458" i="20"/>
  <c r="AU458" i="20"/>
  <c r="AT458" i="20"/>
  <c r="AV112" i="20"/>
  <c r="AW112" i="20"/>
  <c r="AU112" i="20"/>
  <c r="AT112" i="20"/>
  <c r="AW355" i="20"/>
  <c r="AV355" i="20"/>
  <c r="AU355" i="20"/>
  <c r="AT355" i="20"/>
  <c r="AW389" i="20"/>
  <c r="AV389" i="20"/>
  <c r="AU389" i="20"/>
  <c r="AT389" i="20"/>
  <c r="AW86" i="20"/>
  <c r="AV86" i="20"/>
  <c r="AU86" i="20"/>
  <c r="AT86" i="20"/>
  <c r="AW53" i="20"/>
  <c r="AV53" i="20"/>
  <c r="AU53" i="20"/>
  <c r="AT53" i="20"/>
  <c r="AW283" i="20"/>
  <c r="AV283" i="20"/>
  <c r="AU283" i="20"/>
  <c r="AT283" i="20"/>
  <c r="AW77" i="20"/>
  <c r="AV77" i="20"/>
  <c r="AU77" i="20"/>
  <c r="AT77" i="20"/>
  <c r="AW411" i="20"/>
  <c r="AV411" i="20"/>
  <c r="AT411" i="20"/>
  <c r="AU411" i="20"/>
  <c r="AV388" i="20"/>
  <c r="AW388" i="20"/>
  <c r="AU388" i="20"/>
  <c r="AT388" i="20"/>
  <c r="AW130" i="20"/>
  <c r="AV130" i="20"/>
  <c r="AU130" i="20"/>
  <c r="AT130" i="20"/>
  <c r="AW97" i="20"/>
  <c r="AV97" i="20"/>
  <c r="AU97" i="20"/>
  <c r="AT97" i="20"/>
  <c r="AW182" i="20"/>
  <c r="AV182" i="20"/>
  <c r="AU182" i="20"/>
  <c r="AT182" i="20"/>
  <c r="AW233" i="20"/>
  <c r="AV233" i="20"/>
  <c r="AU233" i="20"/>
  <c r="AT233" i="20"/>
  <c r="AW217" i="20"/>
  <c r="AV217" i="20"/>
  <c r="AU217" i="20"/>
  <c r="AT217" i="20"/>
  <c r="AV64" i="20"/>
  <c r="AU64" i="20"/>
  <c r="AW64" i="20"/>
  <c r="AT64" i="20"/>
  <c r="AW393" i="20"/>
  <c r="AV393" i="20"/>
  <c r="AU393" i="20"/>
  <c r="AT393" i="20"/>
  <c r="AW508" i="20"/>
  <c r="AV508" i="20"/>
  <c r="AU508" i="20"/>
  <c r="AT508" i="20"/>
  <c r="AW318" i="20"/>
  <c r="AV318" i="20"/>
  <c r="AU318" i="20"/>
  <c r="AT318" i="20"/>
  <c r="AW27" i="20"/>
  <c r="AV27" i="20"/>
  <c r="AU27" i="20"/>
  <c r="AT27" i="20"/>
  <c r="AV204" i="20"/>
  <c r="AW204" i="20"/>
  <c r="AU204" i="20"/>
  <c r="AT204" i="20"/>
  <c r="AW201" i="20"/>
  <c r="AV201" i="20"/>
  <c r="AU201" i="20"/>
  <c r="AT201" i="20"/>
  <c r="AW307" i="20"/>
  <c r="AV307" i="20"/>
  <c r="AU307" i="20"/>
  <c r="AT307" i="20"/>
  <c r="AW158" i="20"/>
  <c r="AV158" i="20"/>
  <c r="AU158" i="20"/>
  <c r="AT158" i="20"/>
  <c r="AV324" i="20"/>
  <c r="AU324" i="20"/>
  <c r="AW324" i="20"/>
  <c r="AT324" i="20"/>
  <c r="AW136" i="20"/>
  <c r="AU136" i="20"/>
  <c r="AV136" i="20"/>
  <c r="AT136" i="20"/>
  <c r="AW151" i="20"/>
  <c r="AV151" i="20"/>
  <c r="AU151" i="20"/>
  <c r="AT151" i="20"/>
  <c r="AW104" i="20"/>
  <c r="AV104" i="20"/>
  <c r="AU104" i="20"/>
  <c r="AT104" i="20"/>
  <c r="AW211" i="20"/>
  <c r="AV211" i="20"/>
  <c r="AU211" i="20"/>
  <c r="AT211" i="20"/>
  <c r="AW123" i="20"/>
  <c r="AV123" i="20"/>
  <c r="AT123" i="20"/>
  <c r="AU123" i="20"/>
  <c r="AW423" i="20"/>
  <c r="AV423" i="20"/>
  <c r="AU423" i="20"/>
  <c r="AT423" i="20"/>
  <c r="AW83" i="20"/>
  <c r="AV83" i="20"/>
  <c r="AU83" i="20"/>
  <c r="AT83" i="20"/>
  <c r="AW296" i="20"/>
  <c r="AV296" i="20"/>
  <c r="AU296" i="20"/>
  <c r="AT296" i="20"/>
  <c r="AW259" i="20"/>
  <c r="AV259" i="20"/>
  <c r="AT259" i="20"/>
  <c r="AU259" i="20"/>
  <c r="AW267" i="20"/>
  <c r="AV267" i="20"/>
  <c r="AT267" i="20"/>
  <c r="AU267" i="20"/>
  <c r="AW273" i="20"/>
  <c r="AV273" i="20"/>
  <c r="AU273" i="20"/>
  <c r="AT273" i="20"/>
  <c r="AW206" i="20"/>
  <c r="AV206" i="20"/>
  <c r="AU206" i="20"/>
  <c r="AT206" i="20"/>
  <c r="AW517" i="20"/>
  <c r="AV517" i="20"/>
  <c r="AU517" i="20"/>
  <c r="AT517" i="20"/>
  <c r="AV292" i="20"/>
  <c r="AW292" i="20"/>
  <c r="AU292" i="20"/>
  <c r="AT292" i="20"/>
  <c r="AW333" i="20"/>
  <c r="AV333" i="20"/>
  <c r="AU333" i="20"/>
  <c r="AT333" i="20"/>
  <c r="AV137" i="20"/>
  <c r="AW137" i="20"/>
  <c r="AU137" i="20"/>
  <c r="AT137" i="20"/>
  <c r="AV212" i="20"/>
  <c r="AW212" i="20"/>
  <c r="AU212" i="20"/>
  <c r="AT212" i="20"/>
  <c r="AW410" i="20"/>
  <c r="AV410" i="20"/>
  <c r="AU410" i="20"/>
  <c r="AT410" i="20"/>
  <c r="AV192" i="20"/>
  <c r="AU192" i="20"/>
  <c r="AW192" i="20"/>
  <c r="AT192" i="20"/>
  <c r="AW498" i="20"/>
  <c r="AV498" i="20"/>
  <c r="AU498" i="20"/>
  <c r="AT498" i="20"/>
  <c r="AW455" i="20"/>
  <c r="AV455" i="20"/>
  <c r="AU455" i="20"/>
  <c r="AT455" i="20"/>
  <c r="AW399" i="20"/>
  <c r="AV399" i="20"/>
  <c r="AU399" i="20"/>
  <c r="AT399" i="20"/>
  <c r="AW447" i="20"/>
  <c r="AV447" i="20"/>
  <c r="AU447" i="20"/>
  <c r="AT447" i="20"/>
  <c r="AW322" i="20"/>
  <c r="AV322" i="20"/>
  <c r="AT322" i="20"/>
  <c r="AU322" i="20"/>
  <c r="AW373" i="20"/>
  <c r="AV373" i="20"/>
  <c r="AU373" i="20"/>
  <c r="AT373" i="20"/>
  <c r="AW152" i="20"/>
  <c r="AV152" i="20"/>
  <c r="AU152" i="20"/>
  <c r="AT152" i="20"/>
  <c r="AW297" i="20"/>
  <c r="AV297" i="20"/>
  <c r="AU297" i="20"/>
  <c r="AT297" i="20"/>
  <c r="AW405" i="20"/>
  <c r="AV405" i="20"/>
  <c r="AU405" i="20"/>
  <c r="AT405" i="20"/>
  <c r="AW339" i="20"/>
  <c r="AV339" i="20"/>
  <c r="AU339" i="20"/>
  <c r="AT339" i="20"/>
  <c r="AW420" i="20"/>
  <c r="AV420" i="20"/>
  <c r="AU420" i="20"/>
  <c r="AT420" i="20"/>
  <c r="AW203" i="20"/>
  <c r="AV203" i="20"/>
  <c r="AU203" i="20"/>
  <c r="AT203" i="20"/>
  <c r="AW106" i="20"/>
  <c r="AV106" i="20"/>
  <c r="AU106" i="20"/>
  <c r="AT106" i="20"/>
  <c r="AW506" i="20"/>
  <c r="AV506" i="20"/>
  <c r="AU506" i="20"/>
  <c r="AT506" i="20"/>
  <c r="AV364" i="20"/>
  <c r="AW364" i="20"/>
  <c r="AU364" i="20"/>
  <c r="AT364" i="20"/>
  <c r="AW221" i="20"/>
  <c r="AV221" i="20"/>
  <c r="AU221" i="20"/>
  <c r="AT221" i="20"/>
  <c r="AW418" i="20"/>
  <c r="AV418" i="20"/>
  <c r="AU418" i="20"/>
  <c r="AT418" i="20"/>
  <c r="AW417" i="20"/>
  <c r="AV417" i="20"/>
  <c r="AU417" i="20"/>
  <c r="AT417" i="20"/>
  <c r="AV128" i="20"/>
  <c r="AU128" i="20"/>
  <c r="AW128" i="20"/>
  <c r="AT128" i="20"/>
  <c r="AW5" i="20"/>
  <c r="AV5" i="20"/>
  <c r="AU5" i="20"/>
  <c r="AT5" i="20"/>
  <c r="AW230" i="20"/>
  <c r="AV230" i="20"/>
  <c r="AU230" i="20"/>
  <c r="AT230" i="20"/>
  <c r="AW349" i="20"/>
  <c r="AV349" i="20"/>
  <c r="AU349" i="20"/>
  <c r="AT349" i="20"/>
  <c r="AV252" i="20"/>
  <c r="AW252" i="20"/>
  <c r="AU252" i="20"/>
  <c r="AT252" i="20"/>
  <c r="AW442" i="20"/>
  <c r="AV442" i="20"/>
  <c r="AU442" i="20"/>
  <c r="AT442" i="20"/>
  <c r="AV228" i="20"/>
  <c r="AW228" i="20"/>
  <c r="AU228" i="20"/>
  <c r="AT228" i="20"/>
  <c r="AW59" i="20"/>
  <c r="AV59" i="20"/>
  <c r="AT59" i="20"/>
  <c r="AU59" i="20"/>
  <c r="AW371" i="20"/>
  <c r="AV371" i="20"/>
  <c r="AU371" i="20"/>
  <c r="AT371" i="20"/>
  <c r="AW101" i="20"/>
  <c r="AV101" i="20"/>
  <c r="AU101" i="20"/>
  <c r="AT101" i="20"/>
  <c r="AW102" i="20"/>
  <c r="AV102" i="20"/>
  <c r="AU102" i="20"/>
  <c r="AT102" i="20"/>
  <c r="AV425" i="20"/>
  <c r="AU425" i="20"/>
  <c r="AT425" i="20"/>
  <c r="AW425" i="20"/>
  <c r="AW301" i="20"/>
  <c r="AV301" i="20"/>
  <c r="AU301" i="20"/>
  <c r="AT301" i="20"/>
  <c r="AW84" i="20"/>
  <c r="AV84" i="20"/>
  <c r="AU84" i="20"/>
  <c r="AT84" i="20"/>
  <c r="AW179" i="20"/>
  <c r="AV179" i="20"/>
  <c r="AT179" i="20"/>
  <c r="AU179" i="20"/>
  <c r="AV124" i="20"/>
  <c r="AW124" i="20"/>
  <c r="AU124" i="20"/>
  <c r="AT124" i="20"/>
  <c r="AW157" i="20"/>
  <c r="AV157" i="20"/>
  <c r="AU157" i="20"/>
  <c r="AT157" i="20"/>
  <c r="AW147" i="20"/>
  <c r="AV147" i="20"/>
  <c r="AU147" i="20"/>
  <c r="AT147" i="20"/>
  <c r="AV348" i="20"/>
  <c r="AW348" i="20"/>
  <c r="AU348" i="20"/>
  <c r="AT348" i="20"/>
  <c r="AV272" i="20"/>
  <c r="AU272" i="20"/>
  <c r="AW272" i="20"/>
  <c r="AT272" i="20"/>
  <c r="AW363" i="20"/>
  <c r="AV363" i="20"/>
  <c r="AU363" i="20"/>
  <c r="AT363" i="20"/>
  <c r="AW269" i="20"/>
  <c r="AV269" i="20"/>
  <c r="AU269" i="20"/>
  <c r="AT269" i="20"/>
  <c r="AW246" i="20"/>
  <c r="AV246" i="20"/>
  <c r="AT246" i="20"/>
  <c r="AU246" i="20"/>
  <c r="AU144" i="20"/>
  <c r="AW144" i="20"/>
  <c r="AV144" i="20"/>
  <c r="AT144" i="20"/>
  <c r="AW22" i="20"/>
  <c r="AV22" i="20"/>
  <c r="AU22" i="20"/>
  <c r="AT22" i="20"/>
  <c r="AW105" i="20"/>
  <c r="AV105" i="20"/>
  <c r="AU105" i="20"/>
  <c r="AT105" i="20"/>
  <c r="AW99" i="20"/>
  <c r="AV99" i="20"/>
  <c r="AU99" i="20"/>
  <c r="AT99" i="20"/>
  <c r="AW433" i="20"/>
  <c r="AV433" i="20"/>
  <c r="AU433" i="20"/>
  <c r="AT433" i="20"/>
  <c r="AW13" i="20"/>
  <c r="AV13" i="20"/>
  <c r="AU13" i="20"/>
  <c r="AT13" i="20"/>
  <c r="AW159" i="20"/>
  <c r="AV159" i="20"/>
  <c r="AU159" i="20"/>
  <c r="AT159" i="20"/>
  <c r="AW295" i="20"/>
  <c r="AV295" i="20"/>
  <c r="AU295" i="20"/>
  <c r="AT295" i="20"/>
  <c r="AW79" i="20"/>
  <c r="AV79" i="20"/>
  <c r="AU79" i="20"/>
  <c r="AT79" i="20"/>
  <c r="AW55" i="20"/>
  <c r="AV55" i="20"/>
  <c r="AU55" i="20"/>
  <c r="AT55" i="20"/>
  <c r="AW116" i="20"/>
  <c r="AV116" i="20"/>
  <c r="AU116" i="20"/>
  <c r="AT116" i="20"/>
  <c r="AW231" i="20"/>
  <c r="AV231" i="20"/>
  <c r="AU231" i="20"/>
  <c r="AT231" i="20"/>
  <c r="AU376" i="20"/>
  <c r="AW376" i="20"/>
  <c r="AT376" i="20"/>
  <c r="AV376" i="20"/>
  <c r="AV326" i="20"/>
  <c r="AW326" i="20"/>
  <c r="AU326" i="20"/>
  <c r="AT326" i="20"/>
  <c r="AW41" i="20"/>
  <c r="AV41" i="20"/>
  <c r="AU41" i="20"/>
  <c r="AT41" i="20"/>
  <c r="AV172" i="20"/>
  <c r="AW172" i="20"/>
  <c r="AU172" i="20"/>
  <c r="AT172" i="20"/>
  <c r="AW421" i="20"/>
  <c r="AV421" i="20"/>
  <c r="AU421" i="20"/>
  <c r="AT421" i="20"/>
  <c r="AW413" i="20"/>
  <c r="AV413" i="20"/>
  <c r="AU413" i="20"/>
  <c r="AT413" i="20"/>
  <c r="AW454" i="20"/>
  <c r="AV454" i="20"/>
  <c r="AU454" i="20"/>
  <c r="AT454" i="20"/>
  <c r="AW223" i="20"/>
  <c r="AV223" i="20"/>
  <c r="AU223" i="20"/>
  <c r="AT223" i="20"/>
  <c r="AV60" i="20"/>
  <c r="AW60" i="20"/>
  <c r="AU60" i="20"/>
  <c r="AT60" i="20"/>
  <c r="AW361" i="20"/>
  <c r="AV361" i="20"/>
  <c r="AU361" i="20"/>
  <c r="AT361" i="20"/>
  <c r="AW70" i="20"/>
  <c r="AV70" i="20"/>
  <c r="AU70" i="20"/>
  <c r="AT70" i="20"/>
  <c r="AV510" i="20"/>
  <c r="AW510" i="20"/>
  <c r="AU510" i="20"/>
  <c r="AT510" i="20"/>
  <c r="AW165" i="20"/>
  <c r="AV165" i="20"/>
  <c r="AU165" i="20"/>
  <c r="AT165" i="20"/>
  <c r="AW515" i="20"/>
  <c r="AV515" i="20"/>
  <c r="AU515" i="20"/>
  <c r="AT515" i="20"/>
  <c r="AV36" i="20"/>
  <c r="AW36" i="20"/>
  <c r="AU36" i="20"/>
  <c r="AT36" i="20"/>
  <c r="AW71" i="20"/>
  <c r="AU71" i="20"/>
  <c r="AV71" i="20"/>
  <c r="AT71" i="20"/>
  <c r="AW270" i="20"/>
  <c r="AV270" i="20"/>
  <c r="AU270" i="20"/>
  <c r="AT270" i="20"/>
  <c r="AW357" i="20"/>
  <c r="AV357" i="20"/>
  <c r="AU357" i="20"/>
  <c r="AT357" i="20"/>
  <c r="AW139" i="20"/>
  <c r="AV139" i="20"/>
  <c r="AT139" i="20"/>
  <c r="AU139" i="20"/>
  <c r="AW23" i="20"/>
  <c r="AV23" i="20"/>
  <c r="AU23" i="20"/>
  <c r="AT23" i="20"/>
  <c r="AW391" i="20"/>
  <c r="AV391" i="20"/>
  <c r="AU391" i="20"/>
  <c r="AT391" i="20"/>
  <c r="AB164" i="20"/>
  <c r="AB67" i="20"/>
  <c r="Z67" i="20"/>
  <c r="AA67" i="20" s="1"/>
  <c r="Z255" i="20"/>
  <c r="AA255" i="20" s="1"/>
  <c r="AB255" i="20"/>
  <c r="AB468" i="20"/>
  <c r="Z468" i="20"/>
  <c r="AA468" i="20" s="1"/>
  <c r="AB184" i="20"/>
  <c r="AB300" i="20"/>
  <c r="Z300" i="20"/>
  <c r="AB82" i="20"/>
  <c r="Z82" i="20"/>
  <c r="AA82" i="20" s="1"/>
  <c r="AB350" i="20"/>
  <c r="Z350" i="20"/>
  <c r="AA350" i="20"/>
  <c r="AB265" i="20"/>
  <c r="Z265" i="20"/>
  <c r="AA265" i="20" s="1"/>
  <c r="AB74" i="20"/>
  <c r="Z74" i="20"/>
  <c r="AA74" i="20"/>
  <c r="Z129" i="20"/>
  <c r="AA129" i="20"/>
  <c r="AB129" i="20"/>
  <c r="Z7" i="20"/>
  <c r="AA7" i="20" s="1"/>
  <c r="AB7" i="20"/>
  <c r="AB314" i="20"/>
  <c r="Z314" i="20"/>
  <c r="AA314" i="20" s="1"/>
  <c r="AC439" i="20"/>
  <c r="Z439" i="20"/>
  <c r="AA439" i="20"/>
  <c r="AC451" i="20"/>
  <c r="Z451" i="20"/>
  <c r="AA451" i="20" s="1"/>
  <c r="AB167" i="20"/>
  <c r="Z167" i="20"/>
  <c r="AA167" i="20"/>
  <c r="AB30" i="20"/>
  <c r="Z30" i="20"/>
  <c r="AA30" i="20" s="1"/>
  <c r="AC382" i="20"/>
  <c r="Z382" i="20"/>
  <c r="AA382" i="20"/>
  <c r="AC465" i="20"/>
  <c r="Z465" i="20"/>
  <c r="AA465" i="20" s="1"/>
  <c r="Z334" i="20"/>
  <c r="AA334" i="20" s="1"/>
  <c r="AB334" i="20"/>
  <c r="AB331" i="20"/>
  <c r="Z331" i="20"/>
  <c r="AA331" i="20" s="1"/>
  <c r="Z409" i="20"/>
  <c r="AA409" i="20" s="1"/>
  <c r="AB409" i="20"/>
  <c r="AW149" i="20"/>
  <c r="AV149" i="20"/>
  <c r="AU149" i="20"/>
  <c r="AT149" i="20"/>
  <c r="AW150" i="20"/>
  <c r="AV150" i="20"/>
  <c r="AU150" i="20"/>
  <c r="AT150" i="20"/>
  <c r="AW261" i="20"/>
  <c r="AV261" i="20"/>
  <c r="AU261" i="20"/>
  <c r="AT261" i="20"/>
  <c r="AW490" i="20"/>
  <c r="AV490" i="20"/>
  <c r="AU490" i="20"/>
  <c r="AT490" i="20"/>
  <c r="AW287" i="20"/>
  <c r="AV287" i="20"/>
  <c r="AT287" i="20"/>
  <c r="AU287" i="20"/>
  <c r="AW375" i="20"/>
  <c r="AV375" i="20"/>
  <c r="AU375" i="20"/>
  <c r="AT375" i="20"/>
  <c r="AW155" i="20"/>
  <c r="AV155" i="20"/>
  <c r="AU155" i="20"/>
  <c r="AT155" i="20"/>
  <c r="AW91" i="20"/>
  <c r="AV91" i="20"/>
  <c r="AU91" i="20"/>
  <c r="AT91" i="20"/>
  <c r="AW487" i="20"/>
  <c r="AV487" i="20"/>
  <c r="AU487" i="20"/>
  <c r="AT487" i="20"/>
  <c r="AW177" i="20"/>
  <c r="AV177" i="20"/>
  <c r="AU177" i="20"/>
  <c r="AT177" i="20"/>
  <c r="AV512" i="20"/>
  <c r="AW512" i="20"/>
  <c r="AU512" i="20"/>
  <c r="AT512" i="20"/>
  <c r="AW305" i="20"/>
  <c r="AV305" i="20"/>
  <c r="AU305" i="20"/>
  <c r="AT305" i="20"/>
  <c r="AW114" i="20"/>
  <c r="AV114" i="20"/>
  <c r="AU114" i="20"/>
  <c r="AT114" i="20"/>
  <c r="AW429" i="20"/>
  <c r="AV429" i="20"/>
  <c r="AU429" i="20"/>
  <c r="AT429" i="20"/>
  <c r="AW304" i="20"/>
  <c r="AU304" i="20"/>
  <c r="AV304" i="20"/>
  <c r="AT304" i="20"/>
  <c r="AW20" i="20"/>
  <c r="AV20" i="20"/>
  <c r="AU20" i="20"/>
  <c r="AT20" i="20"/>
  <c r="AW90" i="20"/>
  <c r="AV90" i="20"/>
  <c r="AU90" i="20"/>
  <c r="AT90" i="20"/>
  <c r="AW424" i="20"/>
  <c r="AV424" i="20"/>
  <c r="AU424" i="20"/>
  <c r="AT424" i="20"/>
  <c r="AW35" i="20"/>
  <c r="AV35" i="20"/>
  <c r="AU35" i="20"/>
  <c r="AT35" i="20"/>
  <c r="AV308" i="20"/>
  <c r="AW308" i="20"/>
  <c r="AU308" i="20"/>
  <c r="AT308" i="20"/>
  <c r="AW243" i="20"/>
  <c r="AV243" i="20"/>
  <c r="AU243" i="20"/>
  <c r="AT243" i="20"/>
  <c r="AW465" i="20"/>
  <c r="AU465" i="20"/>
  <c r="AV465" i="20"/>
  <c r="AT465" i="20"/>
  <c r="AW328" i="20"/>
  <c r="AU328" i="20"/>
  <c r="AV328" i="20"/>
  <c r="AT328" i="20"/>
  <c r="AW407" i="20"/>
  <c r="AV407" i="20"/>
  <c r="AU407" i="20"/>
  <c r="AT407" i="20"/>
  <c r="AW224" i="20"/>
  <c r="AU224" i="20"/>
  <c r="AV224" i="20"/>
  <c r="AT224" i="20"/>
  <c r="AW457" i="20"/>
  <c r="AU457" i="20"/>
  <c r="AT457" i="20"/>
  <c r="AV457" i="20"/>
  <c r="AW336" i="20"/>
  <c r="AV336" i="20"/>
  <c r="AU336" i="20"/>
  <c r="AT336" i="20"/>
  <c r="AV316" i="20"/>
  <c r="AW316" i="20"/>
  <c r="AU316" i="20"/>
  <c r="AT316" i="20"/>
  <c r="Z509" i="20"/>
  <c r="AA509" i="20" s="1"/>
  <c r="AB288" i="20"/>
  <c r="AB131" i="20"/>
  <c r="Z131" i="20"/>
  <c r="Z342" i="20"/>
  <c r="AA342" i="20" s="1"/>
  <c r="AB485" i="20"/>
  <c r="Z511" i="20"/>
  <c r="AA511" i="20"/>
  <c r="AB10" i="20"/>
  <c r="Z10" i="20"/>
  <c r="AA10" i="20"/>
  <c r="Z235" i="20"/>
  <c r="AA235" i="20" s="1"/>
  <c r="AB19" i="20"/>
  <c r="AB219" i="20"/>
  <c r="Z219" i="20"/>
  <c r="AA219" i="20" s="1"/>
  <c r="AB40" i="20"/>
  <c r="Z40" i="20"/>
  <c r="AA40" i="20"/>
  <c r="AB89" i="20"/>
  <c r="AB180" i="20"/>
  <c r="AB281" i="20"/>
  <c r="Z281" i="20"/>
  <c r="AA281" i="20" s="1"/>
  <c r="Z118" i="20"/>
  <c r="AA118" i="20" s="1"/>
  <c r="AB118" i="20"/>
  <c r="Z170" i="20"/>
  <c r="AA170" i="20" s="1"/>
  <c r="AB241" i="20"/>
  <c r="AC163" i="20"/>
  <c r="Z163" i="20"/>
  <c r="AA163" i="20" s="1"/>
  <c r="AB140" i="20"/>
  <c r="Z140" i="20"/>
  <c r="AA140" i="20"/>
  <c r="AB162" i="20"/>
  <c r="Z162" i="20"/>
  <c r="AA162" i="20" s="1"/>
  <c r="AB15" i="20"/>
  <c r="Z15" i="20"/>
  <c r="AA15" i="20"/>
  <c r="AB9" i="20"/>
  <c r="Z9" i="20"/>
  <c r="AA9" i="20" s="1"/>
  <c r="AB98" i="20"/>
  <c r="Z98" i="20"/>
  <c r="AA98" i="20"/>
  <c r="AC340" i="20"/>
  <c r="Z340" i="20"/>
  <c r="AA340" i="20" s="1"/>
  <c r="AB332" i="20"/>
  <c r="Z332" i="20"/>
  <c r="AA332" i="20"/>
  <c r="AB146" i="20"/>
  <c r="Z146" i="20"/>
  <c r="AA146" i="20" s="1"/>
  <c r="AB94" i="20"/>
  <c r="Z94" i="20"/>
  <c r="AA94" i="20"/>
  <c r="AB24" i="20"/>
  <c r="Z24" i="20"/>
  <c r="AA24" i="20" s="1"/>
  <c r="AB419" i="20"/>
  <c r="Z419" i="20"/>
  <c r="AA419" i="20"/>
  <c r="AB486" i="20"/>
  <c r="Z486" i="20"/>
  <c r="AA486" i="20" s="1"/>
  <c r="AB478" i="20"/>
  <c r="Z478" i="20"/>
  <c r="AA478" i="20"/>
  <c r="AB298" i="20"/>
  <c r="Z298" i="20"/>
  <c r="AA298" i="20" s="1"/>
  <c r="AC390" i="20"/>
  <c r="Z390" i="20"/>
  <c r="AA390" i="20"/>
  <c r="AB480" i="20"/>
  <c r="Z480" i="20"/>
  <c r="AA480" i="20" s="1"/>
  <c r="AB309" i="20"/>
  <c r="Z309" i="20"/>
  <c r="AA309" i="20"/>
  <c r="Z238" i="20"/>
  <c r="AA238" i="20"/>
  <c r="AB238" i="20"/>
  <c r="AB51" i="20"/>
  <c r="Z51" i="20"/>
  <c r="AA51" i="20"/>
  <c r="AB28" i="20"/>
  <c r="Z28" i="20"/>
  <c r="AA28" i="20" s="1"/>
  <c r="AB168" i="20"/>
  <c r="Z168" i="20"/>
  <c r="AA168" i="20"/>
  <c r="AB313" i="20"/>
  <c r="Z313" i="20"/>
  <c r="AA313" i="20" s="1"/>
  <c r="AB412" i="20"/>
  <c r="Z412" i="20"/>
  <c r="AA412" i="20"/>
  <c r="Z335" i="20"/>
  <c r="AA335" i="20"/>
  <c r="AB335" i="20"/>
  <c r="AB505" i="20"/>
  <c r="Z505" i="20"/>
  <c r="AA505" i="20"/>
  <c r="AB327" i="20"/>
  <c r="Z327" i="20"/>
  <c r="AA327" i="20" s="1"/>
  <c r="AB470" i="20"/>
  <c r="Z470" i="20"/>
  <c r="AA470" i="20"/>
  <c r="AB143" i="20"/>
  <c r="Z143" i="20"/>
  <c r="AA143" i="20" s="1"/>
  <c r="AB481" i="20"/>
  <c r="Z481" i="20"/>
  <c r="AA481" i="20"/>
  <c r="AC358" i="20"/>
  <c r="Z358" i="20"/>
  <c r="AA358" i="20" s="1"/>
  <c r="AB379" i="20"/>
  <c r="Z379" i="20"/>
  <c r="AC52" i="20"/>
  <c r="Z52" i="20"/>
  <c r="AA52" i="20"/>
  <c r="AB381" i="20"/>
  <c r="Z381" i="20"/>
  <c r="AA381" i="20" s="1"/>
  <c r="AB310" i="20"/>
  <c r="Z310" i="20"/>
  <c r="AA310" i="20"/>
  <c r="AB115" i="20"/>
  <c r="Z115" i="20"/>
  <c r="AA115" i="20" s="1"/>
  <c r="Z25" i="20"/>
  <c r="AA25" i="20" s="1"/>
  <c r="AB25" i="20"/>
  <c r="AC195" i="20"/>
  <c r="Z195" i="20"/>
  <c r="AA195" i="20" s="1"/>
  <c r="Z113" i="20"/>
  <c r="AA113" i="20" s="1"/>
  <c r="AB113" i="20"/>
  <c r="AB216" i="20"/>
  <c r="Z216" i="20"/>
  <c r="AA216" i="20" s="1"/>
  <c r="AB69" i="20"/>
  <c r="Z69" i="20"/>
  <c r="AA69" i="20"/>
  <c r="Z73" i="20"/>
  <c r="AA73" i="20"/>
  <c r="AB73" i="20"/>
  <c r="AB325" i="20"/>
  <c r="Z325" i="20"/>
  <c r="AA325" i="20"/>
  <c r="AB293" i="20"/>
  <c r="Z293" i="20"/>
  <c r="AA293" i="20" s="1"/>
  <c r="AC450" i="20"/>
  <c r="Z450" i="20"/>
  <c r="AA450" i="20"/>
  <c r="AB489" i="20"/>
  <c r="Z489" i="20"/>
  <c r="AA489" i="20" s="1"/>
  <c r="AB148" i="20"/>
  <c r="Z148" i="20"/>
  <c r="AA148" i="20"/>
  <c r="AB117" i="20"/>
  <c r="Z117" i="20"/>
  <c r="AA117" i="20" s="1"/>
  <c r="Z311" i="20"/>
  <c r="AA311" i="20" s="1"/>
  <c r="AB311" i="20"/>
  <c r="AB17" i="20"/>
  <c r="Z17" i="20"/>
  <c r="AA17" i="20" s="1"/>
  <c r="AC286" i="20"/>
  <c r="Z286" i="20"/>
  <c r="AA286" i="20"/>
  <c r="AC80" i="20"/>
  <c r="Z80" i="20"/>
  <c r="AA80" i="20" s="1"/>
  <c r="AB519" i="20"/>
  <c r="Z519" i="20"/>
  <c r="AA519" i="20"/>
  <c r="Z353" i="20"/>
  <c r="AA353" i="20"/>
  <c r="AB353" i="20"/>
  <c r="AB365" i="20"/>
  <c r="Z365" i="20"/>
  <c r="AA365" i="20"/>
  <c r="AC359" i="20"/>
  <c r="Z359" i="20"/>
  <c r="AA359" i="20" s="1"/>
  <c r="Z367" i="20"/>
  <c r="AA367" i="20"/>
  <c r="AB367" i="20"/>
  <c r="Z254" i="20"/>
  <c r="AA254" i="20"/>
  <c r="AB254" i="20"/>
  <c r="AB277" i="20"/>
  <c r="Z277" i="20"/>
  <c r="AA277" i="20"/>
  <c r="AC432" i="20"/>
  <c r="Z432" i="20"/>
  <c r="AA432" i="20" s="1"/>
  <c r="AB96" i="20"/>
  <c r="Z96" i="20"/>
  <c r="AA96" i="20"/>
  <c r="Z369" i="20"/>
  <c r="AA369" i="20"/>
  <c r="AB369" i="20"/>
  <c r="AB338" i="20"/>
  <c r="Z338" i="20"/>
  <c r="AA338" i="20"/>
  <c r="AB176" i="20"/>
  <c r="Z176" i="20"/>
  <c r="AA176" i="20" s="1"/>
  <c r="AB42" i="20"/>
  <c r="Z42" i="20"/>
  <c r="AA42" i="20" s="1"/>
  <c r="AB518" i="20"/>
  <c r="Z518" i="20"/>
  <c r="AA518" i="20" s="1"/>
  <c r="AB160" i="20"/>
  <c r="Z160" i="20"/>
  <c r="AA160" i="20"/>
  <c r="AB200" i="20"/>
  <c r="Z200" i="20"/>
  <c r="AA200" i="20" s="1"/>
  <c r="AB188" i="20"/>
  <c r="Z188" i="20"/>
  <c r="AA188" i="20"/>
  <c r="Z214" i="20"/>
  <c r="AA214" i="20"/>
  <c r="AC214" i="20"/>
  <c r="AC448" i="20"/>
  <c r="Z448" i="20"/>
  <c r="AA448" i="20"/>
  <c r="AB205" i="20"/>
  <c r="Z205" i="20"/>
  <c r="AA205" i="20" s="1"/>
  <c r="AB194" i="20"/>
  <c r="Z194" i="20"/>
  <c r="AA194" i="20"/>
  <c r="Z153" i="20"/>
  <c r="AA153" i="20"/>
  <c r="AB153" i="20"/>
  <c r="AB401" i="20"/>
  <c r="Z401" i="20"/>
  <c r="AA401" i="20"/>
  <c r="AB306" i="20"/>
  <c r="Z306" i="20"/>
  <c r="AA306" i="20" s="1"/>
  <c r="AB370" i="20"/>
  <c r="Z370" i="20"/>
  <c r="AA370" i="20"/>
  <c r="AB449" i="20"/>
  <c r="Z449" i="20"/>
  <c r="AA449" i="20"/>
  <c r="AB317" i="20"/>
  <c r="Z317" i="20"/>
  <c r="AA317" i="20"/>
  <c r="AB242" i="20"/>
  <c r="Z242" i="20"/>
  <c r="AA242" i="20" s="1"/>
  <c r="Z262" i="20"/>
  <c r="AA262" i="20" s="1"/>
  <c r="AB262" i="20"/>
  <c r="AC378" i="20"/>
  <c r="Z378" i="20"/>
  <c r="AA378" i="20" s="1"/>
  <c r="AB132" i="20"/>
  <c r="Z132" i="20"/>
  <c r="AA132" i="20"/>
  <c r="AB398" i="20"/>
  <c r="Z398" i="20"/>
  <c r="AC48" i="20"/>
  <c r="Z48" i="20"/>
  <c r="AA48" i="20" s="1"/>
  <c r="AB234" i="20"/>
  <c r="Z234" i="20"/>
  <c r="AA234" i="20" s="1"/>
  <c r="Z57" i="20"/>
  <c r="AA57" i="20"/>
  <c r="AB57" i="20"/>
  <c r="AB72" i="20"/>
  <c r="Z72" i="20"/>
  <c r="AA72" i="20"/>
  <c r="AB135" i="20"/>
  <c r="Z135" i="20"/>
  <c r="AA135" i="20" s="1"/>
  <c r="Z46" i="20"/>
  <c r="AA46" i="20" s="1"/>
  <c r="AB46" i="20"/>
  <c r="AB220" i="20"/>
  <c r="Z220" i="20"/>
  <c r="AA220" i="20"/>
  <c r="AB276" i="20"/>
  <c r="Z276" i="20"/>
  <c r="AA276" i="20"/>
  <c r="AB347" i="20"/>
  <c r="Z347" i="20"/>
  <c r="AA347" i="20" s="1"/>
  <c r="AB467" i="20"/>
  <c r="Z467" i="20"/>
  <c r="AA467" i="20"/>
  <c r="AB75" i="20"/>
  <c r="Z75" i="20"/>
  <c r="AA75" i="20" s="1"/>
  <c r="AB251" i="20"/>
  <c r="Z251" i="20"/>
  <c r="AA251" i="20"/>
  <c r="AB285" i="20"/>
  <c r="Z285" i="20"/>
  <c r="AA285" i="20" s="1"/>
  <c r="Z121" i="20"/>
  <c r="AA121" i="20" s="1"/>
  <c r="AB121" i="20"/>
  <c r="AB263" i="20"/>
  <c r="Z263" i="20"/>
  <c r="AA263" i="20"/>
  <c r="AB207" i="20"/>
  <c r="Z207" i="20"/>
  <c r="AA207" i="20"/>
  <c r="AC402" i="20"/>
  <c r="Z402" i="20"/>
  <c r="AA402" i="20" s="1"/>
  <c r="AB504" i="20"/>
  <c r="Z504" i="20"/>
  <c r="AA504" i="20"/>
  <c r="AB222" i="20"/>
  <c r="Z222" i="20"/>
  <c r="AA222" i="20" s="1"/>
  <c r="Z294" i="20"/>
  <c r="AA294" i="20" s="1"/>
  <c r="AB294" i="20"/>
  <c r="AC452" i="20"/>
  <c r="Z452" i="20"/>
  <c r="AA452" i="20" s="1"/>
  <c r="AB120" i="20"/>
  <c r="Z120" i="20"/>
  <c r="AA120" i="20"/>
  <c r="AB253" i="20"/>
  <c r="Z253" i="20"/>
  <c r="AA253" i="20"/>
  <c r="Z81" i="20"/>
  <c r="AA81" i="20" s="1"/>
  <c r="AB81" i="20"/>
  <c r="Z161" i="20"/>
  <c r="AA161" i="20"/>
  <c r="AB161" i="20"/>
  <c r="Z278" i="20"/>
  <c r="AA278" i="20" s="1"/>
  <c r="AB278" i="20"/>
  <c r="Z279" i="20"/>
  <c r="AA279" i="20"/>
  <c r="AB279" i="20"/>
  <c r="AB155" i="20"/>
  <c r="Z155" i="20"/>
  <c r="AA155" i="20"/>
  <c r="Z198" i="20"/>
  <c r="AA198" i="20"/>
  <c r="AB198" i="20"/>
  <c r="AB56" i="20"/>
  <c r="Z56" i="20"/>
  <c r="AA56" i="20"/>
  <c r="AC305" i="20"/>
  <c r="Z305" i="20"/>
  <c r="AA305" i="20" s="1"/>
  <c r="AB321" i="20"/>
  <c r="Z321" i="20"/>
  <c r="AA321" i="20"/>
  <c r="AB304" i="20"/>
  <c r="Z304" i="20"/>
  <c r="AA304" i="20" s="1"/>
  <c r="AB472" i="20"/>
  <c r="Z472" i="20"/>
  <c r="AA472" i="20" s="1"/>
  <c r="AC323" i="20"/>
  <c r="Z323" i="20"/>
  <c r="AA323" i="20" s="1"/>
  <c r="Z65" i="20"/>
  <c r="AA65" i="20" s="1"/>
  <c r="AB65" i="20"/>
  <c r="AB308" i="20"/>
  <c r="Z308" i="20"/>
  <c r="AA308" i="20" s="1"/>
  <c r="Z21" i="20"/>
  <c r="AA21" i="20" s="1"/>
  <c r="AC21" i="20"/>
  <c r="AB191" i="20"/>
  <c r="Z191" i="20"/>
  <c r="AA191" i="20"/>
  <c r="AB415" i="20"/>
  <c r="Z415" i="20"/>
  <c r="Z199" i="20"/>
  <c r="AA199" i="20" s="1"/>
  <c r="AB199" i="20"/>
  <c r="AB459" i="20"/>
  <c r="Z459" i="20"/>
  <c r="AB126" i="20"/>
  <c r="Z126" i="20"/>
  <c r="AA126" i="20" s="1"/>
  <c r="AW507" i="20"/>
  <c r="AV507" i="20"/>
  <c r="AU507" i="20"/>
  <c r="AT507" i="20"/>
  <c r="AW161" i="20"/>
  <c r="AV161" i="20"/>
  <c r="AU161" i="20"/>
  <c r="AT161" i="20"/>
  <c r="AW166" i="20"/>
  <c r="AV166" i="20"/>
  <c r="AU166" i="20"/>
  <c r="AT166" i="20"/>
  <c r="AW279" i="20"/>
  <c r="AV279" i="20"/>
  <c r="AU279" i="20"/>
  <c r="AT279" i="20"/>
  <c r="AV300" i="20"/>
  <c r="AW300" i="20"/>
  <c r="AT300" i="20"/>
  <c r="AU300" i="20"/>
  <c r="AW198" i="20"/>
  <c r="AV198" i="20"/>
  <c r="AU198" i="20"/>
  <c r="AT198" i="20"/>
  <c r="AW394" i="20"/>
  <c r="AV394" i="20"/>
  <c r="AU394" i="20"/>
  <c r="AT394" i="20"/>
  <c r="AV208" i="20"/>
  <c r="AU208" i="20"/>
  <c r="AW208" i="20"/>
  <c r="AT208" i="20"/>
  <c r="AV76" i="20"/>
  <c r="AU76" i="20"/>
  <c r="AT76" i="20"/>
  <c r="AW76" i="20"/>
  <c r="AW129" i="20"/>
  <c r="AV129" i="20"/>
  <c r="AU129" i="20"/>
  <c r="AT129" i="20"/>
  <c r="AW171" i="20"/>
  <c r="AV171" i="20"/>
  <c r="AU171" i="20"/>
  <c r="AT171" i="20"/>
  <c r="AW314" i="20"/>
  <c r="AV314" i="20"/>
  <c r="AU314" i="20"/>
  <c r="AT314" i="20"/>
  <c r="AW323" i="20"/>
  <c r="AV323" i="20"/>
  <c r="AU323" i="20"/>
  <c r="AT323" i="20"/>
  <c r="AW65" i="20"/>
  <c r="AV65" i="20"/>
  <c r="AU65" i="20"/>
  <c r="AT65" i="20"/>
  <c r="AW30" i="20"/>
  <c r="AV30" i="20"/>
  <c r="AU30" i="20"/>
  <c r="AT30" i="20"/>
  <c r="AV268" i="20"/>
  <c r="AW268" i="20"/>
  <c r="AT268" i="20"/>
  <c r="AU268" i="20"/>
  <c r="AW10" i="20"/>
  <c r="AV10" i="20"/>
  <c r="AU10" i="20"/>
  <c r="AT10" i="20"/>
  <c r="AW219" i="20"/>
  <c r="AT219" i="20"/>
  <c r="AV219" i="20"/>
  <c r="AU219" i="20"/>
  <c r="AW89" i="20"/>
  <c r="AV89" i="20"/>
  <c r="AU89" i="20"/>
  <c r="AT89" i="20"/>
  <c r="AW118" i="20"/>
  <c r="AV118" i="20"/>
  <c r="AU118" i="20"/>
  <c r="AT118" i="20"/>
  <c r="AW241" i="20"/>
  <c r="AV241" i="20"/>
  <c r="AU241" i="20"/>
  <c r="AT241" i="20"/>
  <c r="AW162" i="20"/>
  <c r="AV162" i="20"/>
  <c r="AU162" i="20"/>
  <c r="AT162" i="20"/>
  <c r="AW98" i="20"/>
  <c r="AV98" i="20"/>
  <c r="AU98" i="20"/>
  <c r="AT98" i="20"/>
  <c r="AV146" i="20"/>
  <c r="AW146" i="20"/>
  <c r="AU146" i="20"/>
  <c r="AT146" i="20"/>
  <c r="AW24" i="20"/>
  <c r="AU24" i="20"/>
  <c r="AV24" i="20"/>
  <c r="AT24" i="20"/>
  <c r="AW419" i="20"/>
  <c r="AV419" i="20"/>
  <c r="AT419" i="20"/>
  <c r="AU419" i="20"/>
  <c r="AW486" i="20"/>
  <c r="AV486" i="20"/>
  <c r="AU486" i="20"/>
  <c r="AT486" i="20"/>
  <c r="AW478" i="20"/>
  <c r="AV478" i="20"/>
  <c r="AT478" i="20"/>
  <c r="AU478" i="20"/>
  <c r="AW298" i="20"/>
  <c r="AV298" i="20"/>
  <c r="AT298" i="20"/>
  <c r="AU298" i="20"/>
  <c r="AW480" i="20"/>
  <c r="AV480" i="20"/>
  <c r="AU480" i="20"/>
  <c r="AT480" i="20"/>
  <c r="AW309" i="20"/>
  <c r="AV309" i="20"/>
  <c r="AU309" i="20"/>
  <c r="AT309" i="20"/>
  <c r="AW238" i="20"/>
  <c r="AV238" i="20"/>
  <c r="AU238" i="20"/>
  <c r="AT238" i="20"/>
  <c r="AW51" i="20"/>
  <c r="AV51" i="20"/>
  <c r="AT51" i="20"/>
  <c r="AU51" i="20"/>
  <c r="AW168" i="20"/>
  <c r="AV168" i="20"/>
  <c r="AU168" i="20"/>
  <c r="AT168" i="20"/>
  <c r="AV313" i="20"/>
  <c r="AU313" i="20"/>
  <c r="AW313" i="20"/>
  <c r="AT313" i="20"/>
  <c r="AW412" i="20"/>
  <c r="AV412" i="20"/>
  <c r="AT412" i="20"/>
  <c r="AU412" i="20"/>
  <c r="AW335" i="20"/>
  <c r="AV335" i="20"/>
  <c r="AU335" i="20"/>
  <c r="AT335" i="20"/>
  <c r="AW505" i="20"/>
  <c r="AU505" i="20"/>
  <c r="AV505" i="20"/>
  <c r="AT505" i="20"/>
  <c r="AW327" i="20"/>
  <c r="AV327" i="20"/>
  <c r="AU327" i="20"/>
  <c r="AT327" i="20"/>
  <c r="AW470" i="20"/>
  <c r="AV470" i="20"/>
  <c r="AU470" i="20"/>
  <c r="AT470" i="20"/>
  <c r="AW143" i="20"/>
  <c r="AV143" i="20"/>
  <c r="AU143" i="20"/>
  <c r="AT143" i="20"/>
  <c r="AW481" i="20"/>
  <c r="AV481" i="20"/>
  <c r="AU481" i="20"/>
  <c r="AT481" i="20"/>
  <c r="AW358" i="20"/>
  <c r="AV358" i="20"/>
  <c r="AU358" i="20"/>
  <c r="AT358" i="20"/>
  <c r="AW379" i="20"/>
  <c r="AV379" i="20"/>
  <c r="AT379" i="20"/>
  <c r="AU379" i="20"/>
  <c r="AW52" i="20"/>
  <c r="AV52" i="20"/>
  <c r="AU52" i="20"/>
  <c r="AT52" i="20"/>
  <c r="AW381" i="20"/>
  <c r="AV381" i="20"/>
  <c r="AU381" i="20"/>
  <c r="AT381" i="20"/>
  <c r="AV310" i="20"/>
  <c r="AW310" i="20"/>
  <c r="AU310" i="20"/>
  <c r="AT310" i="20"/>
  <c r="AW115" i="20"/>
  <c r="AV115" i="20"/>
  <c r="AT115" i="20"/>
  <c r="AU115" i="20"/>
  <c r="AV25" i="20"/>
  <c r="AW25" i="20"/>
  <c r="AU25" i="20"/>
  <c r="AT25" i="20"/>
  <c r="AW195" i="20"/>
  <c r="AV195" i="20"/>
  <c r="AT195" i="20"/>
  <c r="AU195" i="20"/>
  <c r="AW113" i="20"/>
  <c r="AV113" i="20"/>
  <c r="AU113" i="20"/>
  <c r="AT113" i="20"/>
  <c r="AW216" i="20"/>
  <c r="AU216" i="20"/>
  <c r="AV216" i="20"/>
  <c r="AT216" i="20"/>
  <c r="AW69" i="20"/>
  <c r="AV69" i="20"/>
  <c r="AU69" i="20"/>
  <c r="AT69" i="20"/>
  <c r="AV73" i="20"/>
  <c r="AW73" i="20"/>
  <c r="AU73" i="20"/>
  <c r="AT73" i="20"/>
  <c r="AW325" i="20"/>
  <c r="AV325" i="20"/>
  <c r="AU325" i="20"/>
  <c r="AT325" i="20"/>
  <c r="AW293" i="20"/>
  <c r="AV293" i="20"/>
  <c r="AU293" i="20"/>
  <c r="AT293" i="20"/>
  <c r="AW450" i="20"/>
  <c r="AV450" i="20"/>
  <c r="AU450" i="20"/>
  <c r="AT450" i="20"/>
  <c r="AW489" i="20"/>
  <c r="AV489" i="20"/>
  <c r="AU489" i="20"/>
  <c r="AT489" i="20"/>
  <c r="AW148" i="20"/>
  <c r="AV148" i="20"/>
  <c r="AU148" i="20"/>
  <c r="AT148" i="20"/>
  <c r="AW117" i="20"/>
  <c r="AV117" i="20"/>
  <c r="AU117" i="20"/>
  <c r="AT117" i="20"/>
  <c r="AW311" i="20"/>
  <c r="AV311" i="20"/>
  <c r="AU311" i="20"/>
  <c r="AT311" i="20"/>
  <c r="AV17" i="20"/>
  <c r="AW17" i="20"/>
  <c r="AU17" i="20"/>
  <c r="AT17" i="20"/>
  <c r="AW286" i="20"/>
  <c r="AV286" i="20"/>
  <c r="AU286" i="20"/>
  <c r="AT286" i="20"/>
  <c r="AV80" i="20"/>
  <c r="AU80" i="20"/>
  <c r="AW80" i="20"/>
  <c r="AT80" i="20"/>
  <c r="AW519" i="20"/>
  <c r="AV519" i="20"/>
  <c r="AU519" i="20"/>
  <c r="AT519" i="20"/>
  <c r="AW353" i="20"/>
  <c r="AV353" i="20"/>
  <c r="AU353" i="20"/>
  <c r="AT353" i="20"/>
  <c r="AW365" i="20"/>
  <c r="AV365" i="20"/>
  <c r="AU365" i="20"/>
  <c r="AT365" i="20"/>
  <c r="AW359" i="20"/>
  <c r="AV359" i="20"/>
  <c r="AU359" i="20"/>
  <c r="AT359" i="20"/>
  <c r="AW367" i="20"/>
  <c r="AV367" i="20"/>
  <c r="AU367" i="20"/>
  <c r="AT367" i="20"/>
  <c r="AW254" i="20"/>
  <c r="AV254" i="20"/>
  <c r="AU254" i="20"/>
  <c r="AT254" i="20"/>
  <c r="AW277" i="20"/>
  <c r="AV277" i="20"/>
  <c r="AU277" i="20"/>
  <c r="AT277" i="20"/>
  <c r="AW432" i="20"/>
  <c r="AV432" i="20"/>
  <c r="AU432" i="20"/>
  <c r="AT432" i="20"/>
  <c r="AV96" i="20"/>
  <c r="AW96" i="20"/>
  <c r="AU96" i="20"/>
  <c r="AT96" i="20"/>
  <c r="AW369" i="20"/>
  <c r="AV369" i="20"/>
  <c r="AU369" i="20"/>
  <c r="AT369" i="20"/>
  <c r="AW338" i="20"/>
  <c r="AV338" i="20"/>
  <c r="AU338" i="20"/>
  <c r="AT338" i="20"/>
  <c r="AV176" i="20"/>
  <c r="AW176" i="20"/>
  <c r="AU176" i="20"/>
  <c r="AT176" i="20"/>
  <c r="AW42" i="20"/>
  <c r="AV42" i="20"/>
  <c r="AU42" i="20"/>
  <c r="AT42" i="20"/>
  <c r="AW518" i="20"/>
  <c r="AV518" i="20"/>
  <c r="AU518" i="20"/>
  <c r="AT518" i="20"/>
  <c r="AV160" i="20"/>
  <c r="AW160" i="20"/>
  <c r="AU160" i="20"/>
  <c r="AT160" i="20"/>
  <c r="AW200" i="20"/>
  <c r="AU200" i="20"/>
  <c r="AT200" i="20"/>
  <c r="AV200" i="20"/>
  <c r="AV188" i="20"/>
  <c r="AW188" i="20"/>
  <c r="AT188" i="20"/>
  <c r="AU188" i="20"/>
  <c r="AW214" i="20"/>
  <c r="AV214" i="20"/>
  <c r="AU214" i="20"/>
  <c r="AT214" i="20"/>
  <c r="AW448" i="20"/>
  <c r="AV448" i="20"/>
  <c r="AU448" i="20"/>
  <c r="AT448" i="20"/>
  <c r="AW205" i="20"/>
  <c r="AV205" i="20"/>
  <c r="AU205" i="20"/>
  <c r="AT205" i="20"/>
  <c r="AW194" i="20"/>
  <c r="AV194" i="20"/>
  <c r="AU194" i="20"/>
  <c r="AT194" i="20"/>
  <c r="AW153" i="20"/>
  <c r="AV153" i="20"/>
  <c r="AU153" i="20"/>
  <c r="AT153" i="20"/>
  <c r="AV401" i="20"/>
  <c r="AW401" i="20"/>
  <c r="AU401" i="20"/>
  <c r="AT401" i="20"/>
  <c r="AW306" i="20"/>
  <c r="AV306" i="20"/>
  <c r="AU306" i="20"/>
  <c r="AT306" i="20"/>
  <c r="AW370" i="20"/>
  <c r="AV370" i="20"/>
  <c r="AU370" i="20"/>
  <c r="AT370" i="20"/>
  <c r="AW449" i="20"/>
  <c r="AU449" i="20"/>
  <c r="AT449" i="20"/>
  <c r="AV449" i="20"/>
  <c r="AW317" i="20"/>
  <c r="AV317" i="20"/>
  <c r="AU317" i="20"/>
  <c r="AT317" i="20"/>
  <c r="AW242" i="20"/>
  <c r="AU242" i="20"/>
  <c r="AT242" i="20"/>
  <c r="AV242" i="20"/>
  <c r="AW262" i="20"/>
  <c r="AV262" i="20"/>
  <c r="AU262" i="20"/>
  <c r="AT262" i="20"/>
  <c r="AW378" i="20"/>
  <c r="AV378" i="20"/>
  <c r="AU378" i="20"/>
  <c r="AT378" i="20"/>
  <c r="AW132" i="20"/>
  <c r="AV132" i="20"/>
  <c r="AU132" i="20"/>
  <c r="AT132" i="20"/>
  <c r="AW398" i="20"/>
  <c r="AV398" i="20"/>
  <c r="AU398" i="20"/>
  <c r="AT398" i="20"/>
  <c r="AW400" i="20"/>
  <c r="AV400" i="20"/>
  <c r="AU400" i="20"/>
  <c r="AT400" i="20"/>
  <c r="AV48" i="20"/>
  <c r="AW48" i="20"/>
  <c r="AU48" i="20"/>
  <c r="AT48" i="20"/>
  <c r="AW234" i="20"/>
  <c r="AV234" i="20"/>
  <c r="AT234" i="20"/>
  <c r="AU234" i="20"/>
  <c r="AV57" i="20"/>
  <c r="AW57" i="20"/>
  <c r="AU57" i="20"/>
  <c r="AT57" i="20"/>
  <c r="AW72" i="20"/>
  <c r="AU72" i="20"/>
  <c r="AV72" i="20"/>
  <c r="AT72" i="20"/>
  <c r="AW135" i="20"/>
  <c r="AU135" i="20"/>
  <c r="AV135" i="20"/>
  <c r="AT135" i="20"/>
  <c r="AW46" i="20"/>
  <c r="AV46" i="20"/>
  <c r="AU46" i="20"/>
  <c r="AT46" i="20"/>
  <c r="AV220" i="20"/>
  <c r="AW220" i="20"/>
  <c r="AT220" i="20"/>
  <c r="AU220" i="20"/>
  <c r="AV276" i="20"/>
  <c r="AW276" i="20"/>
  <c r="AU276" i="20"/>
  <c r="AT276" i="20"/>
  <c r="AW347" i="20"/>
  <c r="AV347" i="20"/>
  <c r="AU347" i="20"/>
  <c r="AT347" i="20"/>
  <c r="AW467" i="20"/>
  <c r="AV467" i="20"/>
  <c r="AU467" i="20"/>
  <c r="AT467" i="20"/>
  <c r="AW75" i="20"/>
  <c r="AV75" i="20"/>
  <c r="AT75" i="20"/>
  <c r="AU75" i="20"/>
  <c r="AW251" i="20"/>
  <c r="AV251" i="20"/>
  <c r="AU251" i="20"/>
  <c r="AT251" i="20"/>
  <c r="AW285" i="20"/>
  <c r="AV285" i="20"/>
  <c r="AU285" i="20"/>
  <c r="AT285" i="20"/>
  <c r="AV121" i="20"/>
  <c r="AW121" i="20"/>
  <c r="AU121" i="20"/>
  <c r="AT121" i="20"/>
  <c r="AW263" i="20"/>
  <c r="AV263" i="20"/>
  <c r="AU263" i="20"/>
  <c r="AT263" i="20"/>
  <c r="AW207" i="20"/>
  <c r="AV207" i="20"/>
  <c r="AU207" i="20"/>
  <c r="AT207" i="20"/>
  <c r="AW402" i="20"/>
  <c r="AV402" i="20"/>
  <c r="AU402" i="20"/>
  <c r="AT402" i="20"/>
  <c r="AW504" i="20"/>
  <c r="AV504" i="20"/>
  <c r="AU504" i="20"/>
  <c r="AT504" i="20"/>
  <c r="AW222" i="20"/>
  <c r="AV222" i="20"/>
  <c r="AU222" i="20"/>
  <c r="AT222" i="20"/>
  <c r="AV294" i="20"/>
  <c r="AW294" i="20"/>
  <c r="AU294" i="20"/>
  <c r="AT294" i="20"/>
  <c r="AW452" i="20"/>
  <c r="AV452" i="20"/>
  <c r="AU452" i="20"/>
  <c r="AT452" i="20"/>
  <c r="AV120" i="20"/>
  <c r="AW120" i="20"/>
  <c r="AU120" i="20"/>
  <c r="AT120" i="20"/>
  <c r="AW253" i="20"/>
  <c r="AV253" i="20"/>
  <c r="AU253" i="20"/>
  <c r="AT253" i="20"/>
  <c r="Z239" i="20"/>
  <c r="AA239" i="20" s="1"/>
  <c r="AB239" i="20"/>
  <c r="Z150" i="20"/>
  <c r="AB150" i="20"/>
  <c r="AB261" i="20"/>
  <c r="Z261" i="20"/>
  <c r="AA261" i="20" s="1"/>
  <c r="AB6" i="20"/>
  <c r="Z6" i="20"/>
  <c r="AA6" i="20"/>
  <c r="AB477" i="20"/>
  <c r="Z477" i="20"/>
  <c r="AA477" i="20"/>
  <c r="AB178" i="20"/>
  <c r="Z178" i="20"/>
  <c r="AA178" i="20"/>
  <c r="AB315" i="20"/>
  <c r="Z315" i="20"/>
  <c r="AA315" i="20" s="1"/>
  <c r="AB491" i="20"/>
  <c r="Z491" i="20"/>
  <c r="AA491" i="20"/>
  <c r="Z177" i="20"/>
  <c r="AA177" i="20"/>
  <c r="AB177" i="20"/>
  <c r="AB512" i="20"/>
  <c r="Z512" i="20"/>
  <c r="AA512" i="20"/>
  <c r="AB360" i="20"/>
  <c r="Z360" i="20"/>
  <c r="AA360" i="20" s="1"/>
  <c r="AB266" i="20"/>
  <c r="Z266" i="20"/>
  <c r="AA266" i="20" s="1"/>
  <c r="AC12" i="20"/>
  <c r="Z12" i="20"/>
  <c r="AA12" i="20"/>
  <c r="AB260" i="20"/>
  <c r="Z260" i="20"/>
  <c r="AA260" i="20"/>
  <c r="AB90" i="20"/>
  <c r="Z90" i="20"/>
  <c r="AA90" i="20" s="1"/>
  <c r="AB330" i="20"/>
  <c r="Z330" i="20"/>
  <c r="AA330" i="20"/>
  <c r="AB209" i="20"/>
  <c r="Z209" i="20"/>
  <c r="AA209" i="20" s="1"/>
  <c r="Z502" i="20"/>
  <c r="AA502" i="20" s="1"/>
  <c r="AB502" i="20"/>
  <c r="AB479" i="20"/>
  <c r="Z479" i="20"/>
  <c r="AA479" i="20" s="1"/>
  <c r="Z197" i="20"/>
  <c r="AA197" i="20" s="1"/>
  <c r="AC197" i="20"/>
  <c r="AB482" i="20"/>
  <c r="Z482" i="20"/>
  <c r="AA482" i="20" s="1"/>
  <c r="AC356" i="20"/>
  <c r="Z356" i="20"/>
  <c r="AA356" i="20"/>
  <c r="AB87" i="20"/>
  <c r="Z87" i="20"/>
  <c r="AA87" i="20" s="1"/>
  <c r="AV164" i="20"/>
  <c r="AW164" i="20"/>
  <c r="AU164" i="20"/>
  <c r="AT164" i="20"/>
  <c r="AW67" i="20"/>
  <c r="AV67" i="20"/>
  <c r="AT67" i="20"/>
  <c r="AU67" i="20"/>
  <c r="AW6" i="20"/>
  <c r="AV6" i="20"/>
  <c r="AU6" i="20"/>
  <c r="AT6" i="20"/>
  <c r="AW226" i="20"/>
  <c r="AV226" i="20"/>
  <c r="AU226" i="20"/>
  <c r="AT226" i="20"/>
  <c r="AW477" i="20"/>
  <c r="AV477" i="20"/>
  <c r="AU477" i="20"/>
  <c r="AT477" i="20"/>
  <c r="AW184" i="20"/>
  <c r="AV184" i="20"/>
  <c r="AU184" i="20"/>
  <c r="AT184" i="20"/>
  <c r="AW229" i="20"/>
  <c r="AV229" i="20"/>
  <c r="AU229" i="20"/>
  <c r="AT229" i="20"/>
  <c r="AW440" i="20"/>
  <c r="AV440" i="20"/>
  <c r="AU440" i="20"/>
  <c r="AT440" i="20"/>
  <c r="AW11" i="20"/>
  <c r="AV11" i="20"/>
  <c r="AT11" i="20"/>
  <c r="AU11" i="20"/>
  <c r="AW265" i="20"/>
  <c r="AV265" i="20"/>
  <c r="AU265" i="20"/>
  <c r="AT265" i="20"/>
  <c r="AW360" i="20"/>
  <c r="AU360" i="20"/>
  <c r="AT360" i="20"/>
  <c r="AV360" i="20"/>
  <c r="AV12" i="20"/>
  <c r="AU12" i="20"/>
  <c r="AT12" i="20"/>
  <c r="AW12" i="20"/>
  <c r="AW186" i="20"/>
  <c r="AV186" i="20"/>
  <c r="AU186" i="20"/>
  <c r="AT186" i="20"/>
  <c r="AW472" i="20"/>
  <c r="AV472" i="20"/>
  <c r="AU472" i="20"/>
  <c r="AT472" i="20"/>
  <c r="AW215" i="20"/>
  <c r="AV215" i="20"/>
  <c r="AU215" i="20"/>
  <c r="AT215" i="20"/>
  <c r="AV122" i="20"/>
  <c r="AW122" i="20"/>
  <c r="AU122" i="20"/>
  <c r="AT122" i="20"/>
  <c r="AW209" i="20"/>
  <c r="AV209" i="20"/>
  <c r="AU209" i="20"/>
  <c r="AT209" i="20"/>
  <c r="AW29" i="20"/>
  <c r="AV29" i="20"/>
  <c r="AU29" i="20"/>
  <c r="AT29" i="20"/>
  <c r="AW362" i="20"/>
  <c r="AV362" i="20"/>
  <c r="AU362" i="20"/>
  <c r="AT362" i="20"/>
  <c r="AV256" i="20"/>
  <c r="AU256" i="20"/>
  <c r="AW256" i="20"/>
  <c r="AT256" i="20"/>
  <c r="AW191" i="20"/>
  <c r="AV191" i="20"/>
  <c r="AU191" i="20"/>
  <c r="AT191" i="20"/>
  <c r="AW464" i="20"/>
  <c r="AV464" i="20"/>
  <c r="AU464" i="20"/>
  <c r="AT464" i="20"/>
  <c r="AW288" i="20"/>
  <c r="AU288" i="20"/>
  <c r="AV288" i="20"/>
  <c r="AT288" i="20"/>
  <c r="AW342" i="20"/>
  <c r="AV342" i="20"/>
  <c r="AT342" i="20"/>
  <c r="AU342" i="20"/>
  <c r="AW485" i="20"/>
  <c r="AV485" i="20"/>
  <c r="AU485" i="20"/>
  <c r="AT485" i="20"/>
  <c r="AW511" i="20"/>
  <c r="AV511" i="20"/>
  <c r="AU511" i="20"/>
  <c r="AT511" i="20"/>
  <c r="AW235" i="20"/>
  <c r="AV235" i="20"/>
  <c r="AT235" i="20"/>
  <c r="AU235" i="20"/>
  <c r="AW19" i="20"/>
  <c r="AV19" i="20"/>
  <c r="AU19" i="20"/>
  <c r="AT19" i="20"/>
  <c r="AW40" i="20"/>
  <c r="AV40" i="20"/>
  <c r="AU40" i="20"/>
  <c r="AT40" i="20"/>
  <c r="AV180" i="20"/>
  <c r="AW180" i="20"/>
  <c r="AU180" i="20"/>
  <c r="AT180" i="20"/>
  <c r="AW281" i="20"/>
  <c r="AV281" i="20"/>
  <c r="AU281" i="20"/>
  <c r="AT281" i="20"/>
  <c r="AW170" i="20"/>
  <c r="AV170" i="20"/>
  <c r="AU170" i="20"/>
  <c r="AT170" i="20"/>
  <c r="AW163" i="20"/>
  <c r="AV163" i="20"/>
  <c r="AU163" i="20"/>
  <c r="AT163" i="20"/>
  <c r="AV140" i="20"/>
  <c r="AU140" i="20"/>
  <c r="AW140" i="20"/>
  <c r="AT140" i="20"/>
  <c r="AW15" i="20"/>
  <c r="AU15" i="20"/>
  <c r="AV15" i="20"/>
  <c r="AT15" i="20"/>
  <c r="AV9" i="20"/>
  <c r="AW9" i="20"/>
  <c r="AU9" i="20"/>
  <c r="AT9" i="20"/>
  <c r="AW340" i="20"/>
  <c r="AV340" i="20"/>
  <c r="AU340" i="20"/>
  <c r="AT340" i="20"/>
  <c r="AV332" i="20"/>
  <c r="AW332" i="20"/>
  <c r="AT332" i="20"/>
  <c r="AU332" i="20"/>
  <c r="AW94" i="20"/>
  <c r="AV94" i="20"/>
  <c r="AU94" i="20"/>
  <c r="AT94" i="20"/>
  <c r="AW390" i="20"/>
  <c r="AV390" i="20"/>
  <c r="AU390" i="20"/>
  <c r="AT390" i="20"/>
  <c r="AV28" i="20"/>
  <c r="AW28" i="20"/>
  <c r="AU28" i="20"/>
  <c r="AT28" i="20"/>
  <c r="Z513" i="20"/>
  <c r="AA513" i="20"/>
  <c r="AB513" i="20"/>
  <c r="AB343" i="20"/>
  <c r="Z343" i="20"/>
  <c r="AA343" i="20"/>
  <c r="AC501" i="20"/>
  <c r="Z501" i="20"/>
  <c r="AA501" i="20"/>
  <c r="AB289" i="20"/>
  <c r="Z289" i="20"/>
  <c r="AA289" i="20" s="1"/>
  <c r="AB218" i="20"/>
  <c r="Z218" i="20"/>
  <c r="AA218" i="20"/>
  <c r="AB284" i="20"/>
  <c r="Z284" i="20"/>
  <c r="AA284" i="20" s="1"/>
  <c r="Z169" i="20"/>
  <c r="AA169" i="20" s="1"/>
  <c r="AB169" i="20"/>
  <c r="Z319" i="20"/>
  <c r="AA319" i="20" s="1"/>
  <c r="AB319" i="20"/>
  <c r="AB354" i="20"/>
  <c r="Z354" i="20"/>
  <c r="AA354" i="20" s="1"/>
  <c r="Z471" i="20"/>
  <c r="AA471" i="20"/>
  <c r="AB471" i="20"/>
  <c r="AB280" i="20"/>
  <c r="Z280" i="20"/>
  <c r="AA280" i="20"/>
  <c r="AB93" i="20"/>
  <c r="Z93" i="20"/>
  <c r="AA93" i="20" s="1"/>
  <c r="AB111" i="20"/>
  <c r="Z111" i="20"/>
  <c r="AA111" i="20"/>
  <c r="AB476" i="20"/>
  <c r="Z476" i="20"/>
  <c r="AA476" i="20" s="1"/>
  <c r="AB232" i="20"/>
  <c r="Z232" i="20"/>
  <c r="AA232" i="20"/>
  <c r="Z14" i="20"/>
  <c r="AA14" i="20"/>
  <c r="AB14" i="20"/>
  <c r="AB346" i="20"/>
  <c r="Z346" i="20"/>
  <c r="AA346" i="20"/>
  <c r="AB61" i="20"/>
  <c r="Z61" i="20"/>
  <c r="AA61" i="20" s="1"/>
  <c r="AB397" i="20"/>
  <c r="Z397" i="20"/>
  <c r="AA397" i="20"/>
  <c r="AB312" i="20"/>
  <c r="Z312" i="20"/>
  <c r="AA312" i="20" s="1"/>
  <c r="Z446" i="20"/>
  <c r="AC446" i="20"/>
  <c r="AC436" i="20"/>
  <c r="Z436" i="20"/>
  <c r="AA436" i="20"/>
  <c r="AB16" i="20"/>
  <c r="Z16" i="20"/>
  <c r="AA16" i="20" s="1"/>
  <c r="AB428" i="20"/>
  <c r="Z428" i="20"/>
  <c r="AA428" i="20"/>
  <c r="AB329" i="20"/>
  <c r="Z329" i="20"/>
  <c r="AA329" i="20" s="1"/>
  <c r="AB516" i="20"/>
  <c r="Z516" i="20"/>
  <c r="AA516" i="20"/>
  <c r="AB282" i="20"/>
  <c r="Z282" i="20"/>
  <c r="AA282" i="20" s="1"/>
  <c r="Z31" i="20"/>
  <c r="AA31" i="20"/>
  <c r="AB31" i="20"/>
  <c r="AB249" i="20"/>
  <c r="Z249" i="20"/>
  <c r="AA249" i="20"/>
  <c r="AC492" i="20"/>
  <c r="Z492" i="20"/>
  <c r="AA492" i="20"/>
  <c r="AB514" i="20"/>
  <c r="Z514" i="20"/>
  <c r="AA514" i="20" s="1"/>
  <c r="AB352" i="20"/>
  <c r="Z352" i="20"/>
  <c r="AA352" i="20"/>
  <c r="AB258" i="20"/>
  <c r="Z258" i="20"/>
  <c r="AA258" i="20" s="1"/>
  <c r="AB196" i="20"/>
  <c r="Z196" i="20"/>
  <c r="AA196" i="20"/>
  <c r="Z185" i="20"/>
  <c r="AA185" i="20"/>
  <c r="AB185" i="20"/>
  <c r="AB443" i="20"/>
  <c r="Z443" i="20"/>
  <c r="AA443" i="20"/>
  <c r="AB403" i="20"/>
  <c r="Z403" i="20"/>
  <c r="AA403" i="20" s="1"/>
  <c r="Z127" i="20"/>
  <c r="AA127" i="20" s="1"/>
  <c r="AB127" i="20"/>
  <c r="AB189" i="20"/>
  <c r="Z189" i="20"/>
  <c r="AA189" i="20" s="1"/>
  <c r="AC434" i="20"/>
  <c r="Z434" i="20"/>
  <c r="AA434" i="20"/>
  <c r="AB37" i="20"/>
  <c r="Z37" i="20"/>
  <c r="AA37" i="20" s="1"/>
  <c r="AB66" i="20"/>
  <c r="Z66" i="20"/>
  <c r="AA66" i="20"/>
  <c r="AC438" i="20"/>
  <c r="Z438" i="20"/>
  <c r="AA438" i="20" s="1"/>
  <c r="AC95" i="20"/>
  <c r="Z95" i="20"/>
  <c r="AA95" i="20" s="1"/>
  <c r="AB190" i="20"/>
  <c r="Z190" i="20"/>
  <c r="AA190" i="20"/>
  <c r="AB119" i="20"/>
  <c r="Z119" i="20"/>
  <c r="AA119" i="20"/>
  <c r="AB248" i="20"/>
  <c r="Z248" i="20"/>
  <c r="AA248" i="20" s="1"/>
  <c r="AB227" i="20"/>
  <c r="Z227" i="20"/>
  <c r="AA227" i="20"/>
  <c r="AB26" i="20"/>
  <c r="Z26" i="20"/>
  <c r="AA26" i="20" s="1"/>
  <c r="AB422" i="20"/>
  <c r="Z422" i="20"/>
  <c r="AA422" i="20"/>
  <c r="AB103" i="20"/>
  <c r="Z103" i="20"/>
  <c r="AA103" i="20" s="1"/>
  <c r="Z49" i="20"/>
  <c r="AB49" i="20"/>
  <c r="AB414" i="20"/>
  <c r="Z414" i="20"/>
  <c r="AC299" i="20"/>
  <c r="Z299" i="20"/>
  <c r="AA299" i="20" s="1"/>
  <c r="AC406" i="20"/>
  <c r="Z406" i="20"/>
  <c r="AA406" i="20"/>
  <c r="AB175" i="20"/>
  <c r="Z175" i="20"/>
  <c r="AA175" i="20"/>
  <c r="AB368" i="20"/>
  <c r="Z368" i="20"/>
  <c r="AA368" i="20" s="1"/>
  <c r="AB34" i="20"/>
  <c r="Z34" i="20"/>
  <c r="AA34" i="20"/>
  <c r="AB8" i="20"/>
  <c r="Z8" i="20"/>
  <c r="AA8" i="20" s="1"/>
  <c r="AB264" i="20"/>
  <c r="Z264" i="20"/>
  <c r="AA264" i="20"/>
  <c r="AB345" i="20"/>
  <c r="Z345" i="20"/>
  <c r="AA345" i="20" s="1"/>
  <c r="AB377" i="20"/>
  <c r="Z377" i="20"/>
  <c r="AC466" i="20"/>
  <c r="Z466" i="20"/>
  <c r="AA466" i="20"/>
  <c r="AB366" i="20"/>
  <c r="Z366" i="20"/>
  <c r="AA366" i="20" s="1"/>
  <c r="AB275" i="20"/>
  <c r="Z275" i="20"/>
  <c r="AA275" i="20"/>
  <c r="AB244" i="20"/>
  <c r="Z244" i="20"/>
  <c r="AA244" i="20" s="1"/>
  <c r="AC88" i="20"/>
  <c r="Z88" i="20"/>
  <c r="AA88" i="20"/>
  <c r="AC183" i="20"/>
  <c r="Z183" i="20"/>
  <c r="AA183" i="20" s="1"/>
  <c r="AB68" i="20"/>
  <c r="Z68" i="20"/>
  <c r="AA68" i="20" s="1"/>
  <c r="AB291" i="20"/>
  <c r="Z291" i="20"/>
  <c r="AA291" i="20"/>
  <c r="AB271" i="20"/>
  <c r="Z271" i="20"/>
  <c r="AA271" i="20"/>
  <c r="AC341" i="20"/>
  <c r="Z341" i="20"/>
  <c r="AA341" i="20" s="1"/>
  <c r="AB372" i="20"/>
  <c r="Z372" i="20"/>
  <c r="AA372" i="20"/>
  <c r="AC473" i="20"/>
  <c r="Z473" i="20"/>
  <c r="AA473" i="20" s="1"/>
  <c r="AB395" i="20"/>
  <c r="Z395" i="20"/>
  <c r="AA395" i="20"/>
  <c r="AB100" i="20"/>
  <c r="Z100" i="20"/>
  <c r="AA100" i="20" s="1"/>
  <c r="AC444" i="20"/>
  <c r="Z444" i="20"/>
  <c r="AA444" i="20" s="1"/>
  <c r="AC469" i="20"/>
  <c r="Z469" i="20"/>
  <c r="AA469" i="20"/>
  <c r="AC384" i="20"/>
  <c r="Z384" i="20"/>
  <c r="AA384" i="20"/>
  <c r="AB290" i="20"/>
  <c r="Z290" i="20"/>
  <c r="AA290" i="20" s="1"/>
  <c r="Z463" i="20"/>
  <c r="AA463" i="20" s="1"/>
  <c r="AB463" i="20"/>
  <c r="AB174" i="20"/>
  <c r="Z174" i="20"/>
  <c r="AA174" i="20" s="1"/>
  <c r="AB426" i="20"/>
  <c r="Z426" i="20"/>
  <c r="AA426" i="20"/>
  <c r="Z62" i="20"/>
  <c r="AA62" i="20"/>
  <c r="AC62" i="20"/>
  <c r="AC430" i="20"/>
  <c r="Z430" i="20"/>
  <c r="AA430" i="20"/>
  <c r="AC225" i="20"/>
  <c r="Z225" i="20"/>
  <c r="AA225" i="20" s="1"/>
  <c r="Z351" i="20"/>
  <c r="AA351" i="20" s="1"/>
  <c r="AB351" i="20"/>
  <c r="AB202" i="20"/>
  <c r="Z202" i="20"/>
  <c r="AA202" i="20" s="1"/>
  <c r="AC4" i="20"/>
  <c r="Z4" i="20"/>
  <c r="AA4" i="20"/>
  <c r="Z383" i="20"/>
  <c r="AA383" i="20"/>
  <c r="AB383" i="20"/>
  <c r="AB213" i="20"/>
  <c r="Z213" i="20"/>
  <c r="AA213" i="20"/>
  <c r="AB257" i="20"/>
  <c r="Z257" i="20"/>
  <c r="AA257" i="20" s="1"/>
  <c r="Z47" i="20"/>
  <c r="AA47" i="20" s="1"/>
  <c r="AB47" i="20"/>
  <c r="AB302" i="20"/>
  <c r="Z302" i="20"/>
  <c r="AA302" i="20" s="1"/>
  <c r="AB404" i="20"/>
  <c r="Z404" i="20"/>
  <c r="AA404" i="20"/>
  <c r="AB237" i="20"/>
  <c r="Z237" i="20"/>
  <c r="AA237" i="20" s="1"/>
  <c r="AB500" i="20"/>
  <c r="Z500" i="20"/>
  <c r="AA500" i="20"/>
  <c r="AB475" i="20"/>
  <c r="Z475" i="20"/>
  <c r="AA475" i="20" s="1"/>
  <c r="AB386" i="20"/>
  <c r="Z386" i="20"/>
  <c r="AA386" i="20"/>
  <c r="AB156" i="20"/>
  <c r="Z156" i="20"/>
  <c r="AA156" i="20" s="1"/>
  <c r="Z181" i="20"/>
  <c r="AA181" i="20" s="1"/>
  <c r="AC181" i="20"/>
  <c r="AB503" i="20"/>
  <c r="Z503" i="20"/>
  <c r="AA503" i="20" s="1"/>
  <c r="AB245" i="20"/>
  <c r="Z245" i="20"/>
  <c r="AA245" i="20"/>
  <c r="Z78" i="20"/>
  <c r="AA78" i="20"/>
  <c r="AB78" i="20"/>
  <c r="AB437" i="20"/>
  <c r="Z437" i="20"/>
  <c r="AA437" i="20"/>
  <c r="AB240" i="20"/>
  <c r="Z240" i="20"/>
  <c r="AA240" i="20" s="1"/>
  <c r="AB483" i="20"/>
  <c r="Z483" i="20"/>
  <c r="AA483" i="20"/>
  <c r="AB462" i="20"/>
  <c r="Z462" i="20"/>
  <c r="AA462" i="20" s="1"/>
  <c r="AB193" i="20"/>
  <c r="Z193" i="20"/>
  <c r="AA193" i="20"/>
  <c r="AC110" i="20"/>
  <c r="Z110" i="20"/>
  <c r="AA110" i="20" s="1"/>
  <c r="AB484" i="20"/>
  <c r="Z484" i="20"/>
  <c r="AA484" i="20"/>
  <c r="AB50" i="20"/>
  <c r="Z50" i="20"/>
  <c r="AA50" i="20" s="1"/>
  <c r="Z499" i="20"/>
  <c r="AA499" i="20" s="1"/>
  <c r="AB499" i="20"/>
  <c r="AC380" i="20"/>
  <c r="Z380" i="20"/>
  <c r="AA380" i="20" s="1"/>
  <c r="AB58" i="20"/>
  <c r="Z58" i="20"/>
  <c r="AA58" i="20"/>
  <c r="AB250" i="20"/>
  <c r="Z250" i="20"/>
  <c r="AA250" i="20" s="1"/>
  <c r="AB125" i="20"/>
  <c r="Z125" i="20"/>
  <c r="AA125" i="20"/>
  <c r="AB3" i="20"/>
  <c r="Z3" i="20"/>
  <c r="AA3" i="20" s="1"/>
  <c r="AC474" i="20"/>
  <c r="Z474" i="20"/>
  <c r="AA474" i="20"/>
  <c r="Z134" i="20"/>
  <c r="AA134" i="20"/>
  <c r="AB134" i="20"/>
  <c r="AC210" i="20"/>
  <c r="Z210" i="20"/>
  <c r="AA210" i="20"/>
  <c r="AB396" i="20"/>
  <c r="Z396" i="20"/>
  <c r="AC385" i="20"/>
  <c r="Z385" i="20"/>
  <c r="AA385" i="20" s="1"/>
  <c r="AC303" i="20"/>
  <c r="Z303" i="20"/>
  <c r="AA303" i="20"/>
  <c r="Z431" i="20"/>
  <c r="AB431" i="20"/>
  <c r="AB2" i="20"/>
  <c r="Z2" i="20"/>
  <c r="AA2" i="20" s="1"/>
  <c r="AB507" i="20"/>
  <c r="Z507" i="20"/>
  <c r="AA507" i="20"/>
  <c r="AB138" i="20"/>
  <c r="Z138" i="20"/>
  <c r="AA138" i="20" s="1"/>
  <c r="AB490" i="20"/>
  <c r="Z490" i="20"/>
  <c r="AA490" i="20"/>
  <c r="AB287" i="20"/>
  <c r="Z287" i="20"/>
  <c r="AA287" i="20" s="1"/>
  <c r="AC32" i="20"/>
  <c r="Z32" i="20"/>
  <c r="AA32" i="20"/>
  <c r="AB91" i="20"/>
  <c r="Z91" i="20"/>
  <c r="AA91" i="20" s="1"/>
  <c r="Z33" i="20"/>
  <c r="AA33" i="20" s="1"/>
  <c r="AB33" i="20"/>
  <c r="AB141" i="20"/>
  <c r="Z141" i="20"/>
  <c r="AA141" i="20" s="1"/>
  <c r="AB45" i="20"/>
  <c r="Z45" i="20"/>
  <c r="AA45" i="20"/>
  <c r="AB114" i="20"/>
  <c r="Z114" i="20"/>
  <c r="AA114" i="20" s="1"/>
  <c r="AB18" i="20"/>
  <c r="Z18" i="20"/>
  <c r="AA18" i="20"/>
  <c r="AC186" i="20"/>
  <c r="Z186" i="20"/>
  <c r="AA186" i="20" s="1"/>
  <c r="Z63" i="20"/>
  <c r="AA63" i="20" s="1"/>
  <c r="AB63" i="20"/>
  <c r="AB424" i="20"/>
  <c r="Z424" i="20"/>
  <c r="AA424" i="20" s="1"/>
  <c r="AB35" i="20"/>
  <c r="Z35" i="20"/>
  <c r="AA35" i="20"/>
  <c r="AB44" i="20"/>
  <c r="Z44" i="20"/>
  <c r="AA44" i="20" s="1"/>
  <c r="AB460" i="20"/>
  <c r="Z460" i="20"/>
  <c r="AB435" i="20"/>
  <c r="Z435" i="20"/>
  <c r="AA435" i="20"/>
  <c r="AB427" i="20"/>
  <c r="Z427" i="20"/>
  <c r="AA427" i="20" s="1"/>
  <c r="AB374" i="20"/>
  <c r="Z374" i="20"/>
  <c r="AA374" i="20"/>
  <c r="AW2" i="20"/>
  <c r="AV2" i="20"/>
  <c r="AU2" i="20"/>
  <c r="AT2" i="20"/>
  <c r="AW392" i="20"/>
  <c r="AU392" i="20"/>
  <c r="AV392" i="20"/>
  <c r="AT392" i="20"/>
  <c r="AV138" i="20"/>
  <c r="AW138" i="20"/>
  <c r="AU138" i="20"/>
  <c r="AT138" i="20"/>
  <c r="AW274" i="20"/>
  <c r="AV274" i="20"/>
  <c r="AU274" i="20"/>
  <c r="AT274" i="20"/>
  <c r="AV468" i="20"/>
  <c r="AW468" i="20"/>
  <c r="AU468" i="20"/>
  <c r="AT468" i="20"/>
  <c r="AV32" i="20"/>
  <c r="AW32" i="20"/>
  <c r="AU32" i="20"/>
  <c r="AT32" i="20"/>
  <c r="AW315" i="20"/>
  <c r="AV315" i="20"/>
  <c r="AU315" i="20"/>
  <c r="AT315" i="20"/>
  <c r="AV82" i="20"/>
  <c r="AW82" i="20"/>
  <c r="AU82" i="20"/>
  <c r="AT82" i="20"/>
  <c r="AW33" i="20"/>
  <c r="AV33" i="20"/>
  <c r="AU33" i="20"/>
  <c r="AT33" i="20"/>
  <c r="AV56" i="20"/>
  <c r="AW56" i="20"/>
  <c r="AU56" i="20"/>
  <c r="AT56" i="20"/>
  <c r="AW39" i="20"/>
  <c r="AV39" i="20"/>
  <c r="AU39" i="20"/>
  <c r="AT39" i="20"/>
  <c r="AW173" i="20"/>
  <c r="AV173" i="20"/>
  <c r="AU173" i="20"/>
  <c r="AT173" i="20"/>
  <c r="AW321" i="20"/>
  <c r="AV321" i="20"/>
  <c r="AU321" i="20"/>
  <c r="AT321" i="20"/>
  <c r="AW344" i="20"/>
  <c r="AU344" i="20"/>
  <c r="AV344" i="20"/>
  <c r="AT344" i="20"/>
  <c r="AV260" i="20"/>
  <c r="AW260" i="20"/>
  <c r="AU260" i="20"/>
  <c r="AT260" i="20"/>
  <c r="AW439" i="20"/>
  <c r="AV439" i="20"/>
  <c r="AU439" i="20"/>
  <c r="AT439" i="20"/>
  <c r="AW320" i="20"/>
  <c r="AV320" i="20"/>
  <c r="AU320" i="20"/>
  <c r="AT320" i="20"/>
  <c r="AW21" i="20"/>
  <c r="AV21" i="20"/>
  <c r="AU21" i="20"/>
  <c r="AT21" i="20"/>
  <c r="AW382" i="20"/>
  <c r="AV382" i="20"/>
  <c r="AU382" i="20"/>
  <c r="AT382" i="20"/>
  <c r="AW409" i="20"/>
  <c r="AV409" i="20"/>
  <c r="AU409" i="20"/>
  <c r="AT409" i="20"/>
  <c r="AW509" i="20"/>
  <c r="AV509" i="20"/>
  <c r="AU509" i="20"/>
  <c r="AT509" i="20"/>
  <c r="AW131" i="20"/>
  <c r="AV131" i="20"/>
  <c r="AT131" i="20"/>
  <c r="AU131" i="20"/>
  <c r="AW513" i="20"/>
  <c r="AU513" i="20"/>
  <c r="AT513" i="20"/>
  <c r="AV513" i="20"/>
  <c r="AW343" i="20"/>
  <c r="AV343" i="20"/>
  <c r="AU343" i="20"/>
  <c r="AT343" i="20"/>
  <c r="AV501" i="20"/>
  <c r="AW501" i="20"/>
  <c r="AU501" i="20"/>
  <c r="AT501" i="20"/>
  <c r="AW289" i="20"/>
  <c r="AV289" i="20"/>
  <c r="AU289" i="20"/>
  <c r="AT289" i="20"/>
  <c r="AW218" i="20"/>
  <c r="AV218" i="20"/>
  <c r="AU218" i="20"/>
  <c r="AT218" i="20"/>
  <c r="AV284" i="20"/>
  <c r="AW284" i="20"/>
  <c r="AU284" i="20"/>
  <c r="AT284" i="20"/>
  <c r="AW169" i="20"/>
  <c r="AV169" i="20"/>
  <c r="AU169" i="20"/>
  <c r="AT169" i="20"/>
  <c r="AW319" i="20"/>
  <c r="AV319" i="20"/>
  <c r="AU319" i="20"/>
  <c r="AT319" i="20"/>
  <c r="AW354" i="20"/>
  <c r="AV354" i="20"/>
  <c r="AU354" i="20"/>
  <c r="AT354" i="20"/>
  <c r="AW471" i="20"/>
  <c r="AV471" i="20"/>
  <c r="AU471" i="20"/>
  <c r="AT471" i="20"/>
  <c r="AW280" i="20"/>
  <c r="AU280" i="20"/>
  <c r="AV280" i="20"/>
  <c r="AT280" i="20"/>
  <c r="AW93" i="20"/>
  <c r="AV93" i="20"/>
  <c r="AU93" i="20"/>
  <c r="AT93" i="20"/>
  <c r="AW111" i="20"/>
  <c r="AV111" i="20"/>
  <c r="AU111" i="20"/>
  <c r="AT111" i="20"/>
  <c r="AW476" i="20"/>
  <c r="AV476" i="20"/>
  <c r="AU476" i="20"/>
  <c r="AT476" i="20"/>
  <c r="AW232" i="20"/>
  <c r="AV232" i="20"/>
  <c r="AU232" i="20"/>
  <c r="AT232" i="20"/>
  <c r="AW14" i="20"/>
  <c r="AU14" i="20"/>
  <c r="AV14" i="20"/>
  <c r="AT14" i="20"/>
  <c r="AW346" i="20"/>
  <c r="AV346" i="20"/>
  <c r="AU346" i="20"/>
  <c r="AT346" i="20"/>
  <c r="AW61" i="20"/>
  <c r="AV61" i="20"/>
  <c r="AU61" i="20"/>
  <c r="AT61" i="20"/>
  <c r="AW397" i="20"/>
  <c r="AV397" i="20"/>
  <c r="AU397" i="20"/>
  <c r="AT397" i="20"/>
  <c r="AV312" i="20"/>
  <c r="AU312" i="20"/>
  <c r="AW312" i="20"/>
  <c r="AT312" i="20"/>
  <c r="AW446" i="20"/>
  <c r="AV446" i="20"/>
  <c r="AU446" i="20"/>
  <c r="AT446" i="20"/>
  <c r="AW436" i="20"/>
  <c r="AV436" i="20"/>
  <c r="AT436" i="20"/>
  <c r="AU436" i="20"/>
  <c r="AV16" i="20"/>
  <c r="AU16" i="20"/>
  <c r="AW16" i="20"/>
  <c r="AT16" i="20"/>
  <c r="AW428" i="20"/>
  <c r="AV428" i="20"/>
  <c r="AU428" i="20"/>
  <c r="AT428" i="20"/>
  <c r="AW329" i="20"/>
  <c r="AV329" i="20"/>
  <c r="AU329" i="20"/>
  <c r="AT329" i="20"/>
  <c r="AW516" i="20"/>
  <c r="AV516" i="20"/>
  <c r="AU516" i="20"/>
  <c r="AT516" i="20"/>
  <c r="AW282" i="20"/>
  <c r="AV282" i="20"/>
  <c r="AU282" i="20"/>
  <c r="AT282" i="20"/>
  <c r="AW31" i="20"/>
  <c r="AV31" i="20"/>
  <c r="AU31" i="20"/>
  <c r="AT31" i="20"/>
  <c r="AW249" i="20"/>
  <c r="AV249" i="20"/>
  <c r="AU249" i="20"/>
  <c r="AT249" i="20"/>
  <c r="AW492" i="20"/>
  <c r="AV492" i="20"/>
  <c r="AU492" i="20"/>
  <c r="AT492" i="20"/>
  <c r="AW514" i="20"/>
  <c r="AV514" i="20"/>
  <c r="AU514" i="20"/>
  <c r="AT514" i="20"/>
  <c r="AV352" i="20"/>
  <c r="AW352" i="20"/>
  <c r="AU352" i="20"/>
  <c r="AT352" i="20"/>
  <c r="AW258" i="20"/>
  <c r="AV258" i="20"/>
  <c r="AT258" i="20"/>
  <c r="AU258" i="20"/>
  <c r="AV196" i="20"/>
  <c r="AW196" i="20"/>
  <c r="AU196" i="20"/>
  <c r="AT196" i="20"/>
  <c r="AW185" i="20"/>
  <c r="AV185" i="20"/>
  <c r="AU185" i="20"/>
  <c r="AT185" i="20"/>
  <c r="AW443" i="20"/>
  <c r="AV443" i="20"/>
  <c r="AU443" i="20"/>
  <c r="AT443" i="20"/>
  <c r="AW403" i="20"/>
  <c r="AV403" i="20"/>
  <c r="AU403" i="20"/>
  <c r="AT403" i="20"/>
  <c r="AW127" i="20"/>
  <c r="AU127" i="20"/>
  <c r="AV127" i="20"/>
  <c r="AT127" i="20"/>
  <c r="AW189" i="20"/>
  <c r="AV189" i="20"/>
  <c r="AU189" i="20"/>
  <c r="AT189" i="20"/>
  <c r="AW434" i="20"/>
  <c r="AV434" i="20"/>
  <c r="AU434" i="20"/>
  <c r="AT434" i="20"/>
  <c r="AW37" i="20"/>
  <c r="AV37" i="20"/>
  <c r="AU37" i="20"/>
  <c r="AT37" i="20"/>
  <c r="AW66" i="20"/>
  <c r="AV66" i="20"/>
  <c r="AU66" i="20"/>
  <c r="AT66" i="20"/>
  <c r="AW438" i="20"/>
  <c r="AV438" i="20"/>
  <c r="AU438" i="20"/>
  <c r="AT438" i="20"/>
  <c r="AW95" i="20"/>
  <c r="AV95" i="20"/>
  <c r="AU95" i="20"/>
  <c r="AT95" i="20"/>
  <c r="AW190" i="20"/>
  <c r="AV190" i="20"/>
  <c r="AU190" i="20"/>
  <c r="AT190" i="20"/>
  <c r="AW119" i="20"/>
  <c r="AV119" i="20"/>
  <c r="AU119" i="20"/>
  <c r="AT119" i="20"/>
  <c r="AW248" i="20"/>
  <c r="AV248" i="20"/>
  <c r="AU248" i="20"/>
  <c r="AT248" i="20"/>
  <c r="AW227" i="20"/>
  <c r="AV227" i="20"/>
  <c r="AU227" i="20"/>
  <c r="AT227" i="20"/>
  <c r="AW26" i="20"/>
  <c r="AV26" i="20"/>
  <c r="AU26" i="20"/>
  <c r="AT26" i="20"/>
  <c r="AW422" i="20"/>
  <c r="AV422" i="20"/>
  <c r="AU422" i="20"/>
  <c r="AT422" i="20"/>
  <c r="AW103" i="20"/>
  <c r="AV103" i="20"/>
  <c r="AU103" i="20"/>
  <c r="AT103" i="20"/>
  <c r="AW49" i="20"/>
  <c r="AV49" i="20"/>
  <c r="AU49" i="20"/>
  <c r="AT49" i="20"/>
  <c r="AV414" i="20"/>
  <c r="AW414" i="20"/>
  <c r="AU414" i="20"/>
  <c r="AT414" i="20"/>
  <c r="AW299" i="20"/>
  <c r="AV299" i="20"/>
  <c r="AT299" i="20"/>
  <c r="AU299" i="20"/>
  <c r="AW406" i="20"/>
  <c r="AV406" i="20"/>
  <c r="AU406" i="20"/>
  <c r="AT406" i="20"/>
  <c r="AW175" i="20"/>
  <c r="AV175" i="20"/>
  <c r="AU175" i="20"/>
  <c r="AT175" i="20"/>
  <c r="AW368" i="20"/>
  <c r="AV368" i="20"/>
  <c r="AU368" i="20"/>
  <c r="AT368" i="20"/>
  <c r="AW34" i="20"/>
  <c r="AU34" i="20"/>
  <c r="AV34" i="20"/>
  <c r="AT34" i="20"/>
  <c r="AW8" i="20"/>
  <c r="AV8" i="20"/>
  <c r="AU8" i="20"/>
  <c r="AT8" i="20"/>
  <c r="AW264" i="20"/>
  <c r="AU264" i="20"/>
  <c r="AV264" i="20"/>
  <c r="AT264" i="20"/>
  <c r="AW345" i="20"/>
  <c r="AV345" i="20"/>
  <c r="AU345" i="20"/>
  <c r="AT345" i="20"/>
  <c r="AV377" i="20"/>
  <c r="AW377" i="20"/>
  <c r="AU377" i="20"/>
  <c r="AT377" i="20"/>
  <c r="AW466" i="20"/>
  <c r="AV466" i="20"/>
  <c r="AU466" i="20"/>
  <c r="AT466" i="20"/>
  <c r="AW366" i="20"/>
  <c r="AV366" i="20"/>
  <c r="AU366" i="20"/>
  <c r="AT366" i="20"/>
  <c r="AW275" i="20"/>
  <c r="AV275" i="20"/>
  <c r="AU275" i="20"/>
  <c r="AT275" i="20"/>
  <c r="AV244" i="20"/>
  <c r="AW244" i="20"/>
  <c r="AU244" i="20"/>
  <c r="AT244" i="20"/>
  <c r="AW88" i="20"/>
  <c r="AV88" i="20"/>
  <c r="AU88" i="20"/>
  <c r="AT88" i="20"/>
  <c r="AW183" i="20"/>
  <c r="AV183" i="20"/>
  <c r="AU183" i="20"/>
  <c r="AT183" i="20"/>
  <c r="AW68" i="20"/>
  <c r="AV68" i="20"/>
  <c r="AU68" i="20"/>
  <c r="AT68" i="20"/>
  <c r="AW291" i="20"/>
  <c r="AV291" i="20"/>
  <c r="AU291" i="20"/>
  <c r="AT291" i="20"/>
  <c r="AW271" i="20"/>
  <c r="AV271" i="20"/>
  <c r="AU271" i="20"/>
  <c r="AT271" i="20"/>
  <c r="AW341" i="20"/>
  <c r="AV341" i="20"/>
  <c r="AU341" i="20"/>
  <c r="AT341" i="20"/>
  <c r="AV372" i="20"/>
  <c r="AW372" i="20"/>
  <c r="AU372" i="20"/>
  <c r="AT372" i="20"/>
  <c r="AW473" i="20"/>
  <c r="AV473" i="20"/>
  <c r="AU473" i="20"/>
  <c r="AT473" i="20"/>
  <c r="AW395" i="20"/>
  <c r="AV395" i="20"/>
  <c r="AU395" i="20"/>
  <c r="AT395" i="20"/>
  <c r="AV100" i="20"/>
  <c r="AW100" i="20"/>
  <c r="AU100" i="20"/>
  <c r="AT100" i="20"/>
  <c r="AW444" i="20"/>
  <c r="AV444" i="20"/>
  <c r="AU444" i="20"/>
  <c r="AT444" i="20"/>
  <c r="AV469" i="20"/>
  <c r="AW469" i="20"/>
  <c r="AU469" i="20"/>
  <c r="AT469" i="20"/>
  <c r="AW384" i="20"/>
  <c r="AV384" i="20"/>
  <c r="AU384" i="20"/>
  <c r="AT384" i="20"/>
  <c r="AW290" i="20"/>
  <c r="AV290" i="20"/>
  <c r="AT290" i="20"/>
  <c r="AU290" i="20"/>
  <c r="AW463" i="20"/>
  <c r="AV463" i="20"/>
  <c r="AU463" i="20"/>
  <c r="AT463" i="20"/>
  <c r="AW174" i="20"/>
  <c r="AV174" i="20"/>
  <c r="AU174" i="20"/>
  <c r="AT174" i="20"/>
  <c r="AW426" i="20"/>
  <c r="AV426" i="20"/>
  <c r="AU426" i="20"/>
  <c r="AT426" i="20"/>
  <c r="AW62" i="20"/>
  <c r="AU62" i="20"/>
  <c r="AV62" i="20"/>
  <c r="AT62" i="20"/>
  <c r="AW430" i="20"/>
  <c r="AV430" i="20"/>
  <c r="AU430" i="20"/>
  <c r="AT430" i="20"/>
  <c r="AW225" i="20"/>
  <c r="AV225" i="20"/>
  <c r="AU225" i="20"/>
  <c r="AT225" i="20"/>
  <c r="AW351" i="20"/>
  <c r="AV351" i="20"/>
  <c r="AT351" i="20"/>
  <c r="AU351" i="20"/>
  <c r="AW202" i="20"/>
  <c r="AU202" i="20"/>
  <c r="AV202" i="20"/>
  <c r="AT202" i="20"/>
  <c r="AW4" i="20"/>
  <c r="AV4" i="20"/>
  <c r="AU4" i="20"/>
  <c r="AT4" i="20"/>
  <c r="AW383" i="20"/>
  <c r="AV383" i="20"/>
  <c r="AU383" i="20"/>
  <c r="AT383" i="20"/>
  <c r="AW213" i="20"/>
  <c r="AV213" i="20"/>
  <c r="AU213" i="20"/>
  <c r="AT213" i="20"/>
  <c r="AW257" i="20"/>
  <c r="AV257" i="20"/>
  <c r="AU257" i="20"/>
  <c r="AT257" i="20"/>
  <c r="AW47" i="20"/>
  <c r="AV47" i="20"/>
  <c r="AU47" i="20"/>
  <c r="AT47" i="20"/>
  <c r="AW302" i="20"/>
  <c r="AV302" i="20"/>
  <c r="AU302" i="20"/>
  <c r="AT302" i="20"/>
  <c r="AW404" i="20"/>
  <c r="AV404" i="20"/>
  <c r="AU404" i="20"/>
  <c r="AT404" i="20"/>
  <c r="AW237" i="20"/>
  <c r="AV237" i="20"/>
  <c r="AU237" i="20"/>
  <c r="AT237" i="20"/>
  <c r="AV500" i="20"/>
  <c r="AW500" i="20"/>
  <c r="AU500" i="20"/>
  <c r="AT500" i="20"/>
  <c r="AW475" i="20"/>
  <c r="AV475" i="20"/>
  <c r="AU475" i="20"/>
  <c r="AT475" i="20"/>
  <c r="AW386" i="20"/>
  <c r="AV386" i="20"/>
  <c r="AU386" i="20"/>
  <c r="AT386" i="20"/>
  <c r="AV156" i="20"/>
  <c r="AW156" i="20"/>
  <c r="AU156" i="20"/>
  <c r="AT156" i="20"/>
  <c r="AW181" i="20"/>
  <c r="AV181" i="20"/>
  <c r="AU181" i="20"/>
  <c r="AT181" i="20"/>
  <c r="AW503" i="20"/>
  <c r="AV503" i="20"/>
  <c r="AU503" i="20"/>
  <c r="AT503" i="20"/>
  <c r="AW245" i="20"/>
  <c r="AV245" i="20"/>
  <c r="AT245" i="20"/>
  <c r="AU245" i="20"/>
  <c r="AW78" i="20"/>
  <c r="AV78" i="20"/>
  <c r="AU78" i="20"/>
  <c r="AT78" i="20"/>
  <c r="AW437" i="20"/>
  <c r="AV437" i="20"/>
  <c r="AU437" i="20"/>
  <c r="AT437" i="20"/>
  <c r="AW240" i="20"/>
  <c r="AU240" i="20"/>
  <c r="AV240" i="20"/>
  <c r="AT240" i="20"/>
  <c r="AW483" i="20"/>
  <c r="AV483" i="20"/>
  <c r="AT483" i="20"/>
  <c r="AU483" i="20"/>
  <c r="AW462" i="20"/>
  <c r="AV462" i="20"/>
  <c r="AU462" i="20"/>
  <c r="AT462" i="20"/>
  <c r="AW193" i="20"/>
  <c r="AV193" i="20"/>
  <c r="AU193" i="20"/>
  <c r="AT193" i="20"/>
  <c r="AW110" i="20"/>
  <c r="AV110" i="20"/>
  <c r="AU110" i="20"/>
  <c r="AT110" i="20"/>
  <c r="AW484" i="20"/>
  <c r="AV484" i="20"/>
  <c r="AU484" i="20"/>
  <c r="AT484" i="20"/>
  <c r="AW50" i="20"/>
  <c r="AV50" i="20"/>
  <c r="AU50" i="20"/>
  <c r="AT50" i="20"/>
  <c r="AW499" i="20"/>
  <c r="AV499" i="20"/>
  <c r="AT499" i="20"/>
  <c r="AU499" i="20"/>
  <c r="AV380" i="20"/>
  <c r="AW380" i="20"/>
  <c r="AT380" i="20"/>
  <c r="AU380" i="20"/>
  <c r="AV58" i="20"/>
  <c r="AW58" i="20"/>
  <c r="AU58" i="20"/>
  <c r="AT58" i="20"/>
  <c r="AW250" i="20"/>
  <c r="AV250" i="20"/>
  <c r="AU250" i="20"/>
  <c r="AT250" i="20"/>
  <c r="AW125" i="20"/>
  <c r="AV125" i="20"/>
  <c r="AU125" i="20"/>
  <c r="AT125" i="20"/>
  <c r="AW3" i="20"/>
  <c r="AV3" i="20"/>
  <c r="AT3" i="20"/>
  <c r="AU3" i="20"/>
  <c r="AW474" i="20"/>
  <c r="AV474" i="20"/>
  <c r="AU474" i="20"/>
  <c r="AT474" i="20"/>
  <c r="AW134" i="20"/>
  <c r="AV134" i="20"/>
  <c r="AU134" i="20"/>
  <c r="AT134" i="20"/>
  <c r="AW210" i="20"/>
  <c r="AV210" i="20"/>
  <c r="AU210" i="20"/>
  <c r="AT210" i="20"/>
  <c r="AV396" i="20"/>
  <c r="AW396" i="20"/>
  <c r="AU396" i="20"/>
  <c r="AT396" i="20"/>
  <c r="AW385" i="20"/>
  <c r="AV385" i="20"/>
  <c r="AU385" i="20"/>
  <c r="AT385" i="20"/>
  <c r="AW303" i="20"/>
  <c r="AV303" i="20"/>
  <c r="AU303" i="20"/>
  <c r="AT303" i="20"/>
  <c r="AW431" i="20"/>
  <c r="AV431" i="20"/>
  <c r="AU431" i="20"/>
  <c r="AT431" i="20"/>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D43" i="3" s="1"/>
  <c r="C5" i="3"/>
  <c r="AC396" i="20"/>
  <c r="AA396" i="20"/>
  <c r="AA300" i="20"/>
  <c r="AC300" i="20"/>
  <c r="AA414" i="20"/>
  <c r="AC414" i="20"/>
  <c r="AC131" i="20"/>
  <c r="AA131" i="20"/>
  <c r="AC211" i="20"/>
  <c r="AA211" i="20"/>
  <c r="AC394" i="20"/>
  <c r="AA394" i="20"/>
  <c r="AC433" i="20"/>
  <c r="AA433" i="20"/>
  <c r="AC431" i="20"/>
  <c r="AA431" i="20"/>
  <c r="AB446" i="20"/>
  <c r="AA446" i="20"/>
  <c r="AA150" i="20"/>
  <c r="AC150" i="20"/>
  <c r="AA182" i="20"/>
  <c r="AC182" i="20"/>
  <c r="AC377" i="20"/>
  <c r="AA377" i="20"/>
  <c r="AA391" i="20"/>
  <c r="AB391" i="20"/>
  <c r="AC415" i="20"/>
  <c r="AA415" i="20"/>
  <c r="AA454" i="20"/>
  <c r="AC454" i="20"/>
  <c r="AC49" i="20"/>
  <c r="AA49" i="20"/>
  <c r="AC459" i="20"/>
  <c r="AA459" i="20"/>
  <c r="AC460" i="20"/>
  <c r="AA460" i="20"/>
  <c r="AC398" i="20"/>
  <c r="AA398" i="20"/>
  <c r="AC379" i="20"/>
  <c r="AA379" i="20"/>
  <c r="AC456" i="20"/>
  <c r="AA456" i="20"/>
  <c r="AA413" i="20"/>
  <c r="AC413" i="20"/>
  <c r="AC363" i="20"/>
  <c r="AA363" i="20"/>
  <c r="AC410" i="20"/>
  <c r="AA410" i="20"/>
  <c r="AA22" i="20"/>
  <c r="AC22" i="20"/>
  <c r="D8" i="3"/>
  <c r="D24" i="3"/>
  <c r="D32" i="3"/>
  <c r="D5" i="3"/>
  <c r="D13" i="3"/>
  <c r="D21" i="3"/>
  <c r="D45" i="3"/>
  <c r="D10" i="3"/>
  <c r="D34" i="3"/>
  <c r="D7" i="3"/>
  <c r="D31" i="3"/>
  <c r="D39" i="3"/>
  <c r="AH348" i="20"/>
  <c r="AI348" i="20" s="1"/>
  <c r="AD348" i="20"/>
  <c r="AH22" i="20"/>
  <c r="AI22" i="20"/>
  <c r="AH126" i="20"/>
  <c r="AI126" i="20"/>
  <c r="AH150" i="20"/>
  <c r="AI150" i="20"/>
  <c r="AH182" i="20"/>
  <c r="AI182" i="20"/>
  <c r="AH206" i="20"/>
  <c r="AI206" i="20"/>
  <c r="AJ206" i="20" s="1"/>
  <c r="AH175" i="20"/>
  <c r="AI175" i="20" s="1"/>
  <c r="AH255" i="20"/>
  <c r="AI255" i="20" s="1"/>
  <c r="AH40" i="20"/>
  <c r="AI40" i="20" s="1"/>
  <c r="AH72" i="20"/>
  <c r="AI72" i="20" s="1"/>
  <c r="AH120" i="20"/>
  <c r="AI120" i="20" s="1"/>
  <c r="AH240" i="20"/>
  <c r="AI240" i="20" s="1"/>
  <c r="AH464" i="20"/>
  <c r="AI464" i="20" s="1"/>
  <c r="AH49" i="20"/>
  <c r="AI49" i="20" s="1"/>
  <c r="AJ49" i="20" s="1"/>
  <c r="AH81" i="20"/>
  <c r="AI81" i="20"/>
  <c r="AH105" i="20"/>
  <c r="AI105" i="20"/>
  <c r="AH145" i="20"/>
  <c r="AI145" i="20"/>
  <c r="AH169" i="20"/>
  <c r="AI169" i="20"/>
  <c r="AH201" i="20"/>
  <c r="AI201" i="20"/>
  <c r="AH465" i="20"/>
  <c r="AI465" i="20"/>
  <c r="AH34" i="20"/>
  <c r="AI34" i="20"/>
  <c r="AH66" i="20"/>
  <c r="AI66" i="20"/>
  <c r="AJ66" i="20" s="1"/>
  <c r="AH234" i="20"/>
  <c r="AI234" i="20" s="1"/>
  <c r="AH99" i="20"/>
  <c r="AI99" i="20" s="1"/>
  <c r="AH131" i="20"/>
  <c r="AI131" i="20" s="1"/>
  <c r="AH211" i="20"/>
  <c r="AI211" i="20" s="1"/>
  <c r="AH475" i="20"/>
  <c r="AI475" i="20" s="1"/>
  <c r="AH252" i="20"/>
  <c r="AI252" i="20" s="1"/>
  <c r="AH484" i="20"/>
  <c r="AI484" i="20" s="1"/>
  <c r="AH516" i="20"/>
  <c r="AI516" i="20" s="1"/>
  <c r="AJ516" i="20" s="1"/>
  <c r="AH141" i="20"/>
  <c r="AI141" i="20"/>
  <c r="AH229" i="20"/>
  <c r="AI229" i="20"/>
  <c r="AH245" i="20"/>
  <c r="AI245" i="20"/>
  <c r="AH509" i="20"/>
  <c r="AI509" i="20"/>
  <c r="AD234" i="20"/>
  <c r="AD131" i="20"/>
  <c r="AD484" i="20"/>
  <c r="AD175" i="20"/>
  <c r="AD465" i="20"/>
  <c r="AD40" i="20"/>
  <c r="AD252" i="20"/>
  <c r="AD229" i="20"/>
  <c r="AD145" i="20"/>
  <c r="AD141" i="20"/>
  <c r="AD22" i="20"/>
  <c r="AD34" i="20"/>
  <c r="AD201" i="20"/>
  <c r="AD211" i="20"/>
  <c r="AD245" i="20"/>
  <c r="AD126" i="20"/>
  <c r="AD72" i="20"/>
  <c r="AD509" i="20"/>
  <c r="AD49" i="20"/>
  <c r="AD255" i="20"/>
  <c r="AD475" i="20"/>
  <c r="AD206" i="20"/>
  <c r="AD81" i="20"/>
  <c r="AD516" i="20"/>
  <c r="AD182" i="20"/>
  <c r="AD105" i="20"/>
  <c r="AD169" i="20"/>
  <c r="AD66" i="20"/>
  <c r="AD150" i="20"/>
  <c r="AD120" i="20"/>
  <c r="AD99" i="20"/>
  <c r="AD240" i="20"/>
  <c r="AH7" i="20"/>
  <c r="AI7" i="20" s="1"/>
  <c r="AJ7" i="20" s="1"/>
  <c r="AH54" i="20"/>
  <c r="AI54" i="20"/>
  <c r="AH111" i="20"/>
  <c r="AI111" i="20" s="1"/>
  <c r="AH216" i="20"/>
  <c r="AI216" i="20" s="1"/>
  <c r="AH248" i="20"/>
  <c r="AI248" i="20" s="1"/>
  <c r="AH424" i="20"/>
  <c r="AI424" i="20"/>
  <c r="AH89" i="20"/>
  <c r="AI89" i="20" s="1"/>
  <c r="AH369" i="20"/>
  <c r="AI369" i="20" s="1"/>
  <c r="AJ369" i="20" s="1"/>
  <c r="AH26" i="20"/>
  <c r="AI26" i="20"/>
  <c r="AH156" i="20"/>
  <c r="AI156" i="20" s="1"/>
  <c r="AH188" i="20"/>
  <c r="AI188" i="20" s="1"/>
  <c r="AJ188" i="20" s="1"/>
  <c r="AD188" i="20"/>
  <c r="AD424" i="20"/>
  <c r="AD369" i="20"/>
  <c r="AD156" i="20"/>
  <c r="AD89" i="20"/>
  <c r="AD7" i="20"/>
  <c r="AD54" i="20"/>
  <c r="AD248" i="20"/>
  <c r="AD111" i="20"/>
  <c r="AD216" i="20"/>
  <c r="AD26" i="20"/>
  <c r="AJ26" i="20" s="1"/>
  <c r="AH10" i="20"/>
  <c r="AI10" i="20" s="1"/>
  <c r="AH30" i="20"/>
  <c r="AI30" i="20"/>
  <c r="AH238" i="20"/>
  <c r="AI238" i="20" s="1"/>
  <c r="AH374" i="20"/>
  <c r="AI374" i="20"/>
  <c r="AH430" i="20"/>
  <c r="AI430" i="20" s="1"/>
  <c r="AH135" i="20"/>
  <c r="AI135" i="20"/>
  <c r="AH287" i="20"/>
  <c r="AI287" i="20" s="1"/>
  <c r="AH375" i="20"/>
  <c r="AI375" i="20" s="1"/>
  <c r="AH160" i="20"/>
  <c r="AI160" i="20" s="1"/>
  <c r="AH192" i="20"/>
  <c r="AI192" i="20"/>
  <c r="AH312" i="20"/>
  <c r="AI312" i="20" s="1"/>
  <c r="AH328" i="20"/>
  <c r="AI328" i="20" s="1"/>
  <c r="AH376" i="20"/>
  <c r="AI376" i="20" s="1"/>
  <c r="AJ376" i="20" s="1"/>
  <c r="AH161" i="20"/>
  <c r="AI161" i="20" s="1"/>
  <c r="AH193" i="20"/>
  <c r="AI193" i="20"/>
  <c r="AH281" i="20"/>
  <c r="AI281" i="20" s="1"/>
  <c r="AH58" i="20"/>
  <c r="AI58" i="20"/>
  <c r="AH114" i="20"/>
  <c r="AI114" i="20" s="1"/>
  <c r="AH250" i="20"/>
  <c r="AI250" i="20"/>
  <c r="AH259" i="20"/>
  <c r="AI259" i="20" s="1"/>
  <c r="AH427" i="20"/>
  <c r="AI427" i="20"/>
  <c r="AJ427" i="20"/>
  <c r="AH220" i="20"/>
  <c r="AI220" i="20" s="1"/>
  <c r="AH428" i="20"/>
  <c r="AI428" i="20" s="1"/>
  <c r="AH29" i="20"/>
  <c r="AI29" i="20" s="1"/>
  <c r="AH93" i="20"/>
  <c r="AI93" i="20"/>
  <c r="AH221" i="20"/>
  <c r="AI221" i="20" s="1"/>
  <c r="AH341" i="20"/>
  <c r="AI341" i="20" s="1"/>
  <c r="AH373" i="20"/>
  <c r="AI373" i="20" s="1"/>
  <c r="AH429" i="20"/>
  <c r="AI429" i="20"/>
  <c r="AJ429" i="20" s="1"/>
  <c r="AD30" i="20"/>
  <c r="AD375" i="20"/>
  <c r="AD281" i="20"/>
  <c r="AD250" i="20"/>
  <c r="AD374" i="20"/>
  <c r="AD328" i="20"/>
  <c r="AD221" i="20"/>
  <c r="AD238" i="20"/>
  <c r="AD220" i="20"/>
  <c r="AD259" i="20"/>
  <c r="AD193" i="20"/>
  <c r="AD429" i="20"/>
  <c r="AD192" i="20"/>
  <c r="AD428" i="20"/>
  <c r="AD312" i="20"/>
  <c r="AD29" i="20"/>
  <c r="AD114" i="20"/>
  <c r="AD160" i="20"/>
  <c r="AD376" i="20"/>
  <c r="AD341" i="20"/>
  <c r="AD135" i="20"/>
  <c r="AD93" i="20"/>
  <c r="AD430" i="20"/>
  <c r="AD58" i="20"/>
  <c r="AD427" i="20"/>
  <c r="AD373" i="20"/>
  <c r="AD287" i="20"/>
  <c r="AD10" i="20"/>
  <c r="AD161" i="20"/>
  <c r="AH46" i="20"/>
  <c r="AI46" i="20"/>
  <c r="AH512" i="20"/>
  <c r="AI512" i="20"/>
  <c r="AH362" i="20"/>
  <c r="AI362" i="20" s="1"/>
  <c r="AJ362" i="20" s="1"/>
  <c r="AH75" i="20"/>
  <c r="AI75" i="20"/>
  <c r="AJ75" i="20" s="1"/>
  <c r="AH419" i="20"/>
  <c r="AI419" i="20"/>
  <c r="AH500" i="20"/>
  <c r="AI500" i="20" s="1"/>
  <c r="AH365" i="20"/>
  <c r="AI365" i="20"/>
  <c r="AH421" i="20"/>
  <c r="AI421" i="20" s="1"/>
  <c r="AD365" i="20"/>
  <c r="AD362" i="20"/>
  <c r="AD500" i="20"/>
  <c r="AD419" i="20"/>
  <c r="AD512" i="20"/>
  <c r="AD421" i="20"/>
  <c r="AD46" i="20"/>
  <c r="AD75" i="20"/>
  <c r="AH107" i="20"/>
  <c r="AI107" i="20" s="1"/>
  <c r="AH85" i="20"/>
  <c r="AI85" i="20"/>
  <c r="AJ85" i="20" s="1"/>
  <c r="AD107" i="20"/>
  <c r="AD85" i="20"/>
  <c r="AJ220" i="20"/>
  <c r="AJ161" i="20"/>
  <c r="AJ135" i="20"/>
  <c r="AJ156" i="20"/>
  <c r="AJ54" i="20"/>
  <c r="AJ141" i="20"/>
  <c r="AJ234" i="20"/>
  <c r="AJ81" i="20"/>
  <c r="AJ175" i="20"/>
  <c r="AJ512" i="20"/>
  <c r="AJ373" i="20"/>
  <c r="AJ259" i="20"/>
  <c r="AJ328" i="20"/>
  <c r="AJ374" i="20"/>
  <c r="AJ484" i="20"/>
  <c r="AJ34" i="20"/>
  <c r="AJ182" i="20"/>
  <c r="AJ107" i="20"/>
  <c r="AJ341" i="20"/>
  <c r="AJ250" i="20"/>
  <c r="AJ312" i="20"/>
  <c r="AJ238" i="20"/>
  <c r="AJ89" i="20"/>
  <c r="AJ252" i="20"/>
  <c r="AJ465" i="20"/>
  <c r="AJ240" i="20"/>
  <c r="AJ150" i="20"/>
  <c r="AJ421" i="20"/>
  <c r="AJ221" i="20"/>
  <c r="AJ114" i="20"/>
  <c r="AJ192" i="20"/>
  <c r="AJ30" i="20"/>
  <c r="AJ424" i="20"/>
  <c r="AJ475" i="20"/>
  <c r="AJ201" i="20"/>
  <c r="AJ120" i="20"/>
  <c r="AJ126" i="20"/>
  <c r="AJ365" i="20"/>
  <c r="AJ93" i="20"/>
  <c r="AJ58" i="20"/>
  <c r="AJ160" i="20"/>
  <c r="AJ10" i="20"/>
  <c r="AJ248" i="20"/>
  <c r="AJ509" i="20"/>
  <c r="AJ211" i="20"/>
  <c r="AJ169" i="20"/>
  <c r="AJ72" i="20"/>
  <c r="AJ22" i="20"/>
  <c r="AJ500" i="20"/>
  <c r="AJ29" i="20"/>
  <c r="AJ281" i="20"/>
  <c r="AJ375" i="20"/>
  <c r="AJ216" i="20"/>
  <c r="AJ245" i="20"/>
  <c r="AJ131" i="20"/>
  <c r="AJ145" i="20"/>
  <c r="AJ40" i="20"/>
  <c r="AJ419" i="20"/>
  <c r="AJ428" i="20"/>
  <c r="AJ193" i="20"/>
  <c r="AJ287" i="20"/>
  <c r="AJ111" i="20"/>
  <c r="AJ229" i="20"/>
  <c r="AJ99" i="20"/>
  <c r="AJ105" i="20"/>
  <c r="AJ255" i="20"/>
  <c r="AJ348" i="20"/>
  <c r="AJ46" i="20" l="1"/>
  <c r="AJ430" i="20"/>
  <c r="AB64" i="20"/>
  <c r="Z64" i="20"/>
  <c r="AA64" i="20" s="1"/>
  <c r="D35" i="3"/>
  <c r="D38" i="3"/>
  <c r="D6" i="3"/>
  <c r="D17" i="3"/>
  <c r="D28" i="3"/>
  <c r="D27" i="3"/>
  <c r="D30" i="3"/>
  <c r="D41" i="3"/>
  <c r="D9" i="3"/>
  <c r="D20" i="3"/>
  <c r="D23" i="3"/>
  <c r="D26" i="3"/>
  <c r="D37" i="3"/>
  <c r="D16" i="3"/>
  <c r="D19" i="3"/>
  <c r="D22" i="3"/>
  <c r="D33" i="3"/>
  <c r="D44" i="3"/>
  <c r="D12" i="3"/>
  <c r="D15" i="3"/>
  <c r="D18" i="3"/>
  <c r="D29" i="3"/>
  <c r="D40" i="3"/>
  <c r="D42" i="3"/>
  <c r="D11" i="3"/>
  <c r="D14" i="3"/>
  <c r="D25" i="3"/>
  <c r="D36" i="3"/>
  <c r="Z149" i="20"/>
  <c r="AA149" i="20" s="1"/>
  <c r="AB393" i="20"/>
  <c r="Z97" i="20"/>
  <c r="AA97" i="20" s="1"/>
  <c r="AB39" i="20"/>
  <c r="Z92" i="20"/>
  <c r="AA92" i="20" s="1"/>
  <c r="Z107" i="20"/>
  <c r="AA107" i="20" s="1"/>
  <c r="AA445" i="20"/>
  <c r="Z408" i="20"/>
  <c r="AA408" i="20" s="1"/>
  <c r="Z145" i="20"/>
  <c r="AA145" i="20" s="1"/>
  <c r="AB187" i="20"/>
  <c r="AB247" i="20"/>
  <c r="Z392" i="20"/>
  <c r="X464" i="20"/>
  <c r="Y464" i="20" s="1"/>
  <c r="AK464" i="20"/>
  <c r="X400" i="20"/>
  <c r="Y400" i="20" s="1"/>
  <c r="AK400" i="20"/>
  <c r="AH494" i="20" l="1"/>
  <c r="AI494" i="20" s="1"/>
  <c r="AH271" i="20"/>
  <c r="AI271" i="20" s="1"/>
  <c r="AH351" i="20"/>
  <c r="AI351" i="20" s="1"/>
  <c r="AH152" i="20"/>
  <c r="AI152" i="20" s="1"/>
  <c r="AH41" i="20"/>
  <c r="AI41" i="20" s="1"/>
  <c r="AH273" i="20"/>
  <c r="AI273" i="20" s="1"/>
  <c r="AH178" i="20"/>
  <c r="AI178" i="20" s="1"/>
  <c r="AH282" i="20"/>
  <c r="AI282" i="20" s="1"/>
  <c r="AJ282" i="20" s="1"/>
  <c r="AH307" i="20"/>
  <c r="AI307" i="20" s="1"/>
  <c r="AH355" i="20"/>
  <c r="AI355" i="20" s="1"/>
  <c r="AH300" i="20"/>
  <c r="AI300" i="20" s="1"/>
  <c r="AJ300" i="20" s="1"/>
  <c r="AH372" i="20"/>
  <c r="AI372" i="20" s="1"/>
  <c r="AD282" i="20"/>
  <c r="AD202" i="20"/>
  <c r="AD36" i="20"/>
  <c r="AD497" i="20"/>
  <c r="AD298" i="20"/>
  <c r="AD355" i="20"/>
  <c r="AD392" i="20"/>
  <c r="AD324" i="20"/>
  <c r="AH438" i="20"/>
  <c r="AI438" i="20" s="1"/>
  <c r="AH502" i="20"/>
  <c r="AI502" i="20" s="1"/>
  <c r="AH303" i="20"/>
  <c r="AI303" i="20" s="1"/>
  <c r="AH383" i="20"/>
  <c r="AI383" i="20" s="1"/>
  <c r="AH73" i="20"/>
  <c r="AI73" i="20" s="1"/>
  <c r="AH297" i="20"/>
  <c r="AI297" i="20" s="1"/>
  <c r="AH202" i="20"/>
  <c r="AI202" i="20" s="1"/>
  <c r="AJ202" i="20" s="1"/>
  <c r="AH290" i="20"/>
  <c r="AI290" i="20" s="1"/>
  <c r="AH323" i="20"/>
  <c r="AI323" i="20" s="1"/>
  <c r="AH371" i="20"/>
  <c r="AI371" i="20" s="1"/>
  <c r="AH76" i="20"/>
  <c r="AI76" i="20" s="1"/>
  <c r="AH316" i="20"/>
  <c r="AI316" i="20" s="1"/>
  <c r="AH302" i="20"/>
  <c r="AI302" i="20" s="1"/>
  <c r="AH176" i="20"/>
  <c r="AI176" i="20" s="1"/>
  <c r="AH336" i="20"/>
  <c r="AI336" i="20" s="1"/>
  <c r="AJ336" i="20" s="1"/>
  <c r="AH441" i="20"/>
  <c r="AI441" i="20" s="1"/>
  <c r="AH122" i="20"/>
  <c r="AI122" i="20" s="1"/>
  <c r="AJ122" i="20" s="1"/>
  <c r="AH346" i="20"/>
  <c r="AI346" i="20" s="1"/>
  <c r="AH291" i="20"/>
  <c r="AI291" i="20" s="1"/>
  <c r="AH36" i="20"/>
  <c r="AI36" i="20" s="1"/>
  <c r="AJ36" i="20" s="1"/>
  <c r="AH350" i="20"/>
  <c r="AI350" i="20" s="1"/>
  <c r="AH184" i="20"/>
  <c r="AI184" i="20" s="1"/>
  <c r="AH384" i="20"/>
  <c r="AI384" i="20" s="1"/>
  <c r="AH313" i="20"/>
  <c r="AI313" i="20" s="1"/>
  <c r="AH497" i="20"/>
  <c r="AI497" i="20" s="1"/>
  <c r="AJ497" i="20" s="1"/>
  <c r="AH426" i="20"/>
  <c r="AI426" i="20" s="1"/>
  <c r="AH299" i="20"/>
  <c r="AI299" i="20" s="1"/>
  <c r="AH44" i="20"/>
  <c r="AI44" i="20" s="1"/>
  <c r="AH277" i="20"/>
  <c r="AI277" i="20" s="1"/>
  <c r="AH437" i="20"/>
  <c r="AI437" i="20" s="1"/>
  <c r="AD241" i="20"/>
  <c r="AD300" i="20"/>
  <c r="AD132" i="20"/>
  <c r="AH462" i="20"/>
  <c r="AI462" i="20" s="1"/>
  <c r="AH207" i="20"/>
  <c r="AI207" i="20" s="1"/>
  <c r="AH335" i="20"/>
  <c r="AI335" i="20" s="1"/>
  <c r="AH495" i="20"/>
  <c r="AI495" i="20" s="1"/>
  <c r="AH5" i="20"/>
  <c r="AI5" i="20" s="1"/>
  <c r="AH265" i="20"/>
  <c r="AI265" i="20" s="1"/>
  <c r="AJ265" i="20" s="1"/>
  <c r="AH146" i="20"/>
  <c r="AI146" i="20" s="1"/>
  <c r="AH274" i="20"/>
  <c r="AI274" i="20" s="1"/>
  <c r="AJ274" i="20" s="1"/>
  <c r="AH347" i="20"/>
  <c r="AI347" i="20" s="1"/>
  <c r="AH467" i="20"/>
  <c r="AI467" i="20" s="1"/>
  <c r="AH292" i="20"/>
  <c r="AI292" i="20" s="1"/>
  <c r="AH230" i="20"/>
  <c r="AI230" i="20" s="1"/>
  <c r="AH23" i="20"/>
  <c r="AI23" i="20" s="1"/>
  <c r="AH317" i="20"/>
  <c r="AI317" i="20" s="1"/>
  <c r="AJ317" i="20" s="1"/>
  <c r="AH493" i="20"/>
  <c r="AI493" i="20" s="1"/>
  <c r="AD494" i="20"/>
  <c r="AD314" i="20"/>
  <c r="AD347" i="20"/>
  <c r="AD332" i="20"/>
  <c r="AD323" i="20"/>
  <c r="AD317" i="20"/>
  <c r="AD350" i="20"/>
  <c r="AD502" i="20"/>
  <c r="AD23" i="20"/>
  <c r="AD331" i="20"/>
  <c r="AH278" i="20"/>
  <c r="AI278" i="20" s="1"/>
  <c r="AH50" i="20"/>
  <c r="AI50" i="20" s="1"/>
  <c r="AH298" i="20"/>
  <c r="AI298" i="20" s="1"/>
  <c r="AJ298" i="20" s="1"/>
  <c r="AH68" i="20"/>
  <c r="AI68" i="20" s="1"/>
  <c r="AH324" i="20"/>
  <c r="AI324" i="20" s="1"/>
  <c r="AJ324" i="20" s="1"/>
  <c r="AH325" i="20"/>
  <c r="AI325" i="20" s="1"/>
  <c r="AD212" i="20"/>
  <c r="AD425" i="20"/>
  <c r="AD50" i="20"/>
  <c r="AD41" i="20"/>
  <c r="AD336" i="20"/>
  <c r="AD302" i="20"/>
  <c r="AD493" i="20"/>
  <c r="AD146" i="20"/>
  <c r="AD290" i="20"/>
  <c r="AD372" i="20"/>
  <c r="AH280" i="20"/>
  <c r="AI280" i="20" s="1"/>
  <c r="AJ280" i="20" s="1"/>
  <c r="AH241" i="20"/>
  <c r="AI241" i="20" s="1"/>
  <c r="AH74" i="20"/>
  <c r="AI74" i="20" s="1"/>
  <c r="AH306" i="20"/>
  <c r="AI306" i="20" s="1"/>
  <c r="AH331" i="20"/>
  <c r="AI331" i="20" s="1"/>
  <c r="AJ331" i="20" s="1"/>
  <c r="AH332" i="20"/>
  <c r="AI332" i="20" s="1"/>
  <c r="AJ332" i="20" s="1"/>
  <c r="AD271" i="20"/>
  <c r="AD267" i="20"/>
  <c r="AD313" i="20"/>
  <c r="AD316" i="20"/>
  <c r="AD371" i="20"/>
  <c r="AD299" i="20"/>
  <c r="AD178" i="20"/>
  <c r="AD44" i="20"/>
  <c r="AD446" i="20"/>
  <c r="AD296" i="20"/>
  <c r="AD306" i="20"/>
  <c r="AH358" i="20"/>
  <c r="AI358" i="20" s="1"/>
  <c r="AH319" i="20"/>
  <c r="AI319" i="20" s="1"/>
  <c r="AH296" i="20"/>
  <c r="AI296" i="20" s="1"/>
  <c r="AJ296" i="20" s="1"/>
  <c r="AH314" i="20"/>
  <c r="AI314" i="20" s="1"/>
  <c r="AJ314" i="20" s="1"/>
  <c r="AH132" i="20"/>
  <c r="AI132" i="20" s="1"/>
  <c r="AH357" i="20"/>
  <c r="AI357" i="20" s="1"/>
  <c r="AJ357" i="20" s="1"/>
  <c r="AD265" i="20"/>
  <c r="AD437" i="20"/>
  <c r="AD184" i="20"/>
  <c r="AD291" i="20"/>
  <c r="AD488" i="20"/>
  <c r="AD495" i="20"/>
  <c r="AD280" i="20"/>
  <c r="AD383" i="20"/>
  <c r="AD101" i="20"/>
  <c r="AD274" i="20"/>
  <c r="AH446" i="20"/>
  <c r="AI446" i="20" s="1"/>
  <c r="AH392" i="20"/>
  <c r="AI392" i="20" s="1"/>
  <c r="AJ392" i="20" s="1"/>
  <c r="AH171" i="20"/>
  <c r="AI171" i="20" s="1"/>
  <c r="AH387" i="20"/>
  <c r="AI387" i="20" s="1"/>
  <c r="AJ387" i="20" s="1"/>
  <c r="AH260" i="20"/>
  <c r="AI260" i="20" s="1"/>
  <c r="AH101" i="20"/>
  <c r="AI101" i="20" s="1"/>
  <c r="AJ101" i="20" s="1"/>
  <c r="AD68" i="20"/>
  <c r="AD307" i="20"/>
  <c r="AD74" i="20"/>
  <c r="AD441" i="20"/>
  <c r="AD358" i="20"/>
  <c r="AD122" i="20"/>
  <c r="AD73" i="20"/>
  <c r="AD499" i="20"/>
  <c r="AD462" i="20"/>
  <c r="AD319" i="20"/>
  <c r="AH391" i="20"/>
  <c r="AI391" i="20" s="1"/>
  <c r="AH488" i="20"/>
  <c r="AI488" i="20" s="1"/>
  <c r="AJ488" i="20" s="1"/>
  <c r="AH345" i="20"/>
  <c r="AI345" i="20" s="1"/>
  <c r="AH258" i="20"/>
  <c r="AI258" i="20" s="1"/>
  <c r="AJ258" i="20" s="1"/>
  <c r="AH267" i="20"/>
  <c r="AI267" i="20" s="1"/>
  <c r="AJ267" i="20" s="1"/>
  <c r="AH268" i="20"/>
  <c r="AI268" i="20" s="1"/>
  <c r="AJ268" i="20" s="1"/>
  <c r="AH445" i="20"/>
  <c r="AI445" i="20" s="1"/>
  <c r="AD426" i="20"/>
  <c r="AD346" i="20"/>
  <c r="AD496" i="20"/>
  <c r="AD76" i="20"/>
  <c r="AD260" i="20"/>
  <c r="AD277" i="20"/>
  <c r="AD467" i="20"/>
  <c r="AD384" i="20"/>
  <c r="AD292" i="20"/>
  <c r="AD335" i="20"/>
  <c r="AH496" i="20"/>
  <c r="AI496" i="20" s="1"/>
  <c r="AJ496" i="20" s="1"/>
  <c r="AH425" i="20"/>
  <c r="AI425" i="20" s="1"/>
  <c r="AJ425" i="20" s="1"/>
  <c r="AH499" i="20"/>
  <c r="AI499" i="20" s="1"/>
  <c r="AD258" i="20"/>
  <c r="AD297" i="20"/>
  <c r="AD152" i="20"/>
  <c r="AD278" i="20"/>
  <c r="AD230" i="20"/>
  <c r="AD391" i="20"/>
  <c r="AD387" i="20"/>
  <c r="AD438" i="20"/>
  <c r="AD268" i="20"/>
  <c r="AD351" i="20"/>
  <c r="AD176" i="20"/>
  <c r="AH212" i="20"/>
  <c r="AI212" i="20" s="1"/>
  <c r="AD345" i="20"/>
  <c r="AD325" i="20"/>
  <c r="AD207" i="20"/>
  <c r="AD445" i="20"/>
  <c r="AD357" i="20"/>
  <c r="AD273" i="20"/>
  <c r="AD303" i="20"/>
  <c r="AD171" i="20"/>
  <c r="AD5" i="20"/>
  <c r="AD417" i="20"/>
  <c r="AD360" i="20"/>
  <c r="AH360" i="20"/>
  <c r="AI360" i="20" s="1"/>
  <c r="AJ360" i="20" s="1"/>
  <c r="AH417" i="20"/>
  <c r="AI417" i="20" s="1"/>
  <c r="AH414" i="20"/>
  <c r="AI414" i="20" s="1"/>
  <c r="AH215" i="20"/>
  <c r="AI215" i="20" s="1"/>
  <c r="AH415" i="20"/>
  <c r="AI415" i="20" s="1"/>
  <c r="AH440" i="20"/>
  <c r="AI440" i="20" s="1"/>
  <c r="AH410" i="20"/>
  <c r="AI410" i="20" s="1"/>
  <c r="AH155" i="20"/>
  <c r="AI155" i="20" s="1"/>
  <c r="AH213" i="20"/>
  <c r="AI213" i="20" s="1"/>
  <c r="AJ213" i="20" s="1"/>
  <c r="AD109" i="20"/>
  <c r="AD133" i="20"/>
  <c r="AD154" i="20"/>
  <c r="AD451" i="20"/>
  <c r="AD247" i="20"/>
  <c r="AD213" i="20"/>
  <c r="AH214" i="20"/>
  <c r="AI214" i="20" s="1"/>
  <c r="AH185" i="20"/>
  <c r="AI185" i="20" s="1"/>
  <c r="AH154" i="20"/>
  <c r="AI154" i="20" s="1"/>
  <c r="AJ154" i="20" s="1"/>
  <c r="AH52" i="20"/>
  <c r="AI52" i="20" s="1"/>
  <c r="AJ52" i="20" s="1"/>
  <c r="AH420" i="20"/>
  <c r="AI420" i="20" s="1"/>
  <c r="AD24" i="20"/>
  <c r="AH422" i="20"/>
  <c r="AI422" i="20" s="1"/>
  <c r="AH247" i="20"/>
  <c r="AI247" i="20" s="1"/>
  <c r="AJ247" i="20" s="1"/>
  <c r="AH439" i="20"/>
  <c r="AI439" i="20" s="1"/>
  <c r="AH456" i="20"/>
  <c r="AI456" i="20" s="1"/>
  <c r="AJ456" i="20" s="1"/>
  <c r="AH458" i="20"/>
  <c r="AI458" i="20" s="1"/>
  <c r="AH187" i="20"/>
  <c r="AI187" i="20" s="1"/>
  <c r="AJ187" i="20" s="1"/>
  <c r="AH53" i="20"/>
  <c r="AI53" i="20" s="1"/>
  <c r="AH469" i="20"/>
  <c r="AI469" i="20" s="1"/>
  <c r="AJ469" i="20" s="1"/>
  <c r="AD215" i="20"/>
  <c r="AD469" i="20"/>
  <c r="AD456" i="20"/>
  <c r="AD52" i="20"/>
  <c r="AD155" i="20"/>
  <c r="AD214" i="20"/>
  <c r="AH366" i="20"/>
  <c r="AI366" i="20" s="1"/>
  <c r="AH385" i="20"/>
  <c r="AI385" i="20" s="1"/>
  <c r="AH186" i="20"/>
  <c r="AI186" i="20" s="1"/>
  <c r="AH236" i="20"/>
  <c r="AI236" i="20" s="1"/>
  <c r="AJ236" i="20" s="1"/>
  <c r="AH452" i="20"/>
  <c r="AI452" i="20" s="1"/>
  <c r="AD454" i="20"/>
  <c r="AD410" i="20"/>
  <c r="AD406" i="20"/>
  <c r="AD363" i="20"/>
  <c r="AD385" i="20"/>
  <c r="AD236" i="20"/>
  <c r="AH454" i="20"/>
  <c r="AI454" i="20" s="1"/>
  <c r="AH367" i="20"/>
  <c r="AI367" i="20" s="1"/>
  <c r="AH24" i="20"/>
  <c r="AI24" i="20" s="1"/>
  <c r="AJ24" i="20" s="1"/>
  <c r="AH25" i="20"/>
  <c r="AI25" i="20" s="1"/>
  <c r="AH490" i="20"/>
  <c r="AI490" i="20" s="1"/>
  <c r="AH363" i="20"/>
  <c r="AI363" i="20" s="1"/>
  <c r="AJ363" i="20" s="1"/>
  <c r="AH109" i="20"/>
  <c r="AI109" i="20" s="1"/>
  <c r="AJ109" i="20" s="1"/>
  <c r="AD468" i="20"/>
  <c r="AD25" i="20"/>
  <c r="AD153" i="20"/>
  <c r="AD452" i="20"/>
  <c r="AD187" i="20"/>
  <c r="AD490" i="20"/>
  <c r="AH481" i="20"/>
  <c r="AI481" i="20" s="1"/>
  <c r="AH386" i="20"/>
  <c r="AI386" i="20" s="1"/>
  <c r="AJ386" i="20" s="1"/>
  <c r="AH364" i="20"/>
  <c r="AI364" i="20" s="1"/>
  <c r="AH460" i="20"/>
  <c r="AI460" i="20" s="1"/>
  <c r="AJ460" i="20" s="1"/>
  <c r="AD415" i="20"/>
  <c r="AD407" i="20"/>
  <c r="AD386" i="20"/>
  <c r="AD422" i="20"/>
  <c r="AD412" i="20"/>
  <c r="AD186" i="20"/>
  <c r="AH406" i="20"/>
  <c r="AI406" i="20" s="1"/>
  <c r="AH87" i="20"/>
  <c r="AI87" i="20" s="1"/>
  <c r="AJ87" i="20" s="1"/>
  <c r="AH407" i="20"/>
  <c r="AI407" i="20" s="1"/>
  <c r="AH88" i="20"/>
  <c r="AI88" i="20" s="1"/>
  <c r="AJ88" i="20" s="1"/>
  <c r="AH51" i="20"/>
  <c r="AI51" i="20" s="1"/>
  <c r="AH451" i="20"/>
  <c r="AI451" i="20" s="1"/>
  <c r="AJ451" i="20" s="1"/>
  <c r="AH133" i="20"/>
  <c r="AI133" i="20" s="1"/>
  <c r="AD185" i="20"/>
  <c r="AD110" i="20"/>
  <c r="AD367" i="20"/>
  <c r="AD87" i="20"/>
  <c r="AD481" i="20"/>
  <c r="AD420" i="20"/>
  <c r="AH110" i="20"/>
  <c r="AI110" i="20" s="1"/>
  <c r="AJ110" i="20" s="1"/>
  <c r="AH153" i="20"/>
  <c r="AI153" i="20" s="1"/>
  <c r="AJ153" i="20" s="1"/>
  <c r="AH6" i="20"/>
  <c r="AI6" i="20" s="1"/>
  <c r="AJ6" i="20" s="1"/>
  <c r="AH412" i="20"/>
  <c r="AI412" i="20" s="1"/>
  <c r="AJ412" i="20" s="1"/>
  <c r="AH468" i="20"/>
  <c r="AI468" i="20" s="1"/>
  <c r="AJ468" i="20" s="1"/>
  <c r="AD460" i="20"/>
  <c r="AD364" i="20"/>
  <c r="AD6" i="20"/>
  <c r="AD414" i="20"/>
  <c r="AD88" i="20"/>
  <c r="AD440" i="20"/>
  <c r="AD53" i="20"/>
  <c r="AD366" i="20"/>
  <c r="AD458" i="20"/>
  <c r="AD51" i="20"/>
  <c r="AD439" i="20"/>
  <c r="AH254" i="20"/>
  <c r="AI254" i="20" s="1"/>
  <c r="AJ254" i="20" s="1"/>
  <c r="AH423" i="20"/>
  <c r="AI423" i="20" s="1"/>
  <c r="AH123" i="20"/>
  <c r="AI123" i="20" s="1"/>
  <c r="AH69" i="20"/>
  <c r="AI69" i="20" s="1"/>
  <c r="AD102" i="20"/>
  <c r="AD243" i="20"/>
  <c r="AD408" i="20"/>
  <c r="AH70" i="20"/>
  <c r="AI70" i="20" s="1"/>
  <c r="AH461" i="20"/>
  <c r="AI461" i="20" s="1"/>
  <c r="AJ461" i="20" s="1"/>
  <c r="AD103" i="20"/>
  <c r="AD461" i="20"/>
  <c r="AH103" i="20"/>
  <c r="AI103" i="20" s="1"/>
  <c r="AJ103" i="20" s="1"/>
  <c r="AH232" i="20"/>
  <c r="AI232" i="20" s="1"/>
  <c r="AH416" i="20"/>
  <c r="AI416" i="20" s="1"/>
  <c r="AH203" i="20"/>
  <c r="AI203" i="20" s="1"/>
  <c r="AJ203" i="20" s="1"/>
  <c r="AH172" i="20"/>
  <c r="AI172" i="20" s="1"/>
  <c r="AJ172" i="20" s="1"/>
  <c r="AH173" i="20"/>
  <c r="AI173" i="20" s="1"/>
  <c r="AJ173" i="20" s="1"/>
  <c r="AD172" i="20"/>
  <c r="AD232" i="20"/>
  <c r="AD203" i="20"/>
  <c r="AH102" i="20"/>
  <c r="AI102" i="20" s="1"/>
  <c r="AJ102" i="20" s="1"/>
  <c r="AD253" i="20"/>
  <c r="AD17" i="20"/>
  <c r="AD38" i="20"/>
  <c r="AH143" i="20"/>
  <c r="AI143" i="20" s="1"/>
  <c r="AJ143" i="20" s="1"/>
  <c r="AH368" i="20"/>
  <c r="AI368" i="20" s="1"/>
  <c r="AH17" i="20"/>
  <c r="AI17" i="20" s="1"/>
  <c r="AH243" i="20"/>
  <c r="AI243" i="20" s="1"/>
  <c r="AJ243" i="20" s="1"/>
  <c r="AH204" i="20"/>
  <c r="AI204" i="20" s="1"/>
  <c r="AH253" i="20"/>
  <c r="AI253" i="20" s="1"/>
  <c r="AJ253" i="20" s="1"/>
  <c r="AD231" i="20"/>
  <c r="AD173" i="20"/>
  <c r="AD204" i="20"/>
  <c r="AD143" i="20"/>
  <c r="AH142" i="20"/>
  <c r="AI142" i="20" s="1"/>
  <c r="AH231" i="20"/>
  <c r="AI231" i="20" s="1"/>
  <c r="AH242" i="20"/>
  <c r="AI242" i="20" s="1"/>
  <c r="AJ242" i="20" s="1"/>
  <c r="AH37" i="20"/>
  <c r="AI37" i="20" s="1"/>
  <c r="AH453" i="20"/>
  <c r="AI453" i="20" s="1"/>
  <c r="AJ453" i="20" s="1"/>
  <c r="AD453" i="20"/>
  <c r="AD416" i="20"/>
  <c r="AD242" i="20"/>
  <c r="AD254" i="20"/>
  <c r="AH38" i="20"/>
  <c r="AI38" i="20" s="1"/>
  <c r="AJ38" i="20" s="1"/>
  <c r="AD70" i="20"/>
  <c r="AD368" i="20"/>
  <c r="AD142" i="20"/>
  <c r="AH408" i="20"/>
  <c r="AI408" i="20" s="1"/>
  <c r="AD37" i="20"/>
  <c r="AH124" i="20"/>
  <c r="AI124" i="20" s="1"/>
  <c r="AD123" i="20"/>
  <c r="AD423" i="20"/>
  <c r="AD124" i="20"/>
  <c r="AD69" i="20"/>
  <c r="AH405" i="20"/>
  <c r="AI405" i="20" s="1"/>
  <c r="AJ405" i="20" s="1"/>
  <c r="AD448" i="20"/>
  <c r="AH401" i="20"/>
  <c r="AI401" i="20" s="1"/>
  <c r="AJ401" i="20" s="1"/>
  <c r="AH447" i="20"/>
  <c r="AI447" i="20" s="1"/>
  <c r="AH450" i="20"/>
  <c r="AI450" i="20" s="1"/>
  <c r="AJ450" i="20" s="1"/>
  <c r="AD447" i="20"/>
  <c r="AD370" i="20"/>
  <c r="AH455" i="20"/>
  <c r="AI455" i="20" s="1"/>
  <c r="AH409" i="20"/>
  <c r="AI409" i="20" s="1"/>
  <c r="AJ409" i="20" s="1"/>
  <c r="AH404" i="20"/>
  <c r="AI404" i="20" s="1"/>
  <c r="AD402" i="20"/>
  <c r="AD409" i="20"/>
  <c r="AH448" i="20"/>
  <c r="AI448" i="20" s="1"/>
  <c r="AJ448" i="20" s="1"/>
  <c r="AH370" i="20"/>
  <c r="AI370" i="20" s="1"/>
  <c r="AD401" i="20"/>
  <c r="AD405" i="20"/>
  <c r="AD404" i="20"/>
  <c r="AD450" i="20"/>
  <c r="AD455" i="20"/>
  <c r="AH402" i="20"/>
  <c r="AI402" i="20" s="1"/>
  <c r="AH246" i="20"/>
  <c r="AI246" i="20" s="1"/>
  <c r="AH294" i="20"/>
  <c r="AI294" i="20" s="1"/>
  <c r="AH279" i="20"/>
  <c r="AI279" i="20" s="1"/>
  <c r="AH343" i="20"/>
  <c r="AI343" i="20" s="1"/>
  <c r="AH304" i="20"/>
  <c r="AI304" i="20" s="1"/>
  <c r="AH339" i="20"/>
  <c r="AI339" i="20" s="1"/>
  <c r="AH284" i="20"/>
  <c r="AI284" i="20" s="1"/>
  <c r="AJ284" i="20" s="1"/>
  <c r="AH309" i="20"/>
  <c r="AI309" i="20" s="1"/>
  <c r="AD189" i="20"/>
  <c r="AD134" i="20"/>
  <c r="AD284" i="20"/>
  <c r="AD8" i="20"/>
  <c r="AD237" i="20"/>
  <c r="AD327" i="20"/>
  <c r="AD112" i="20"/>
  <c r="AH262" i="20"/>
  <c r="AI262" i="20" s="1"/>
  <c r="AH310" i="20"/>
  <c r="AI310" i="20" s="1"/>
  <c r="AH295" i="20"/>
  <c r="AI295" i="20" s="1"/>
  <c r="AH359" i="20"/>
  <c r="AI359" i="20" s="1"/>
  <c r="AH403" i="20"/>
  <c r="AI403" i="20" s="1"/>
  <c r="AH340" i="20"/>
  <c r="AI340" i="20" s="1"/>
  <c r="AH333" i="20"/>
  <c r="AI333" i="20" s="1"/>
  <c r="AD353" i="20"/>
  <c r="AD443" i="20"/>
  <c r="AD304" i="20"/>
  <c r="AD275" i="20"/>
  <c r="AD309" i="20"/>
  <c r="AD352" i="20"/>
  <c r="AD333" i="20"/>
  <c r="AH320" i="20"/>
  <c r="AI320" i="20" s="1"/>
  <c r="AH249" i="20"/>
  <c r="AI249" i="20" s="1"/>
  <c r="AJ249" i="20" s="1"/>
  <c r="AH353" i="20"/>
  <c r="AI353" i="20" s="1"/>
  <c r="AH330" i="20"/>
  <c r="AI330" i="20" s="1"/>
  <c r="AH189" i="20"/>
  <c r="AI189" i="20" s="1"/>
  <c r="AH293" i="20"/>
  <c r="AI293" i="20" s="1"/>
  <c r="AJ293" i="20" s="1"/>
  <c r="AD301" i="20"/>
  <c r="AD320" i="20"/>
  <c r="AD293" i="20"/>
  <c r="AD310" i="20"/>
  <c r="AD270" i="20"/>
  <c r="AD339" i="20"/>
  <c r="AD356" i="20"/>
  <c r="AH8" i="20"/>
  <c r="AI8" i="20" s="1"/>
  <c r="AJ8" i="20" s="1"/>
  <c r="AH270" i="20"/>
  <c r="AI270" i="20" s="1"/>
  <c r="AJ270" i="20" s="1"/>
  <c r="AH334" i="20"/>
  <c r="AI334" i="20" s="1"/>
  <c r="AJ334" i="20" s="1"/>
  <c r="AH311" i="20"/>
  <c r="AI311" i="20" s="1"/>
  <c r="AH112" i="20"/>
  <c r="AI112" i="20" s="1"/>
  <c r="AJ112" i="20" s="1"/>
  <c r="AH27" i="20"/>
  <c r="AI27" i="20" s="1"/>
  <c r="AH443" i="20"/>
  <c r="AI443" i="20" s="1"/>
  <c r="AJ443" i="20" s="1"/>
  <c r="AH389" i="20"/>
  <c r="AI389" i="20" s="1"/>
  <c r="AD359" i="20"/>
  <c r="AD449" i="20"/>
  <c r="AD442" i="20"/>
  <c r="AD276" i="20"/>
  <c r="AD27" i="20"/>
  <c r="AD354" i="20"/>
  <c r="AD343" i="20"/>
  <c r="AH344" i="20"/>
  <c r="AI344" i="20" s="1"/>
  <c r="AH289" i="20"/>
  <c r="AI289" i="20" s="1"/>
  <c r="AJ289" i="20" s="1"/>
  <c r="AH449" i="20"/>
  <c r="AI449" i="20" s="1"/>
  <c r="AJ449" i="20" s="1"/>
  <c r="AH338" i="20"/>
  <c r="AI338" i="20" s="1"/>
  <c r="AH356" i="20"/>
  <c r="AI356" i="20" s="1"/>
  <c r="AJ356" i="20" s="1"/>
  <c r="AH237" i="20"/>
  <c r="AI237" i="20" s="1"/>
  <c r="AJ237" i="20" s="1"/>
  <c r="AD289" i="20"/>
  <c r="AD55" i="20"/>
  <c r="AD311" i="20"/>
  <c r="AD340" i="20"/>
  <c r="AD90" i="20"/>
  <c r="AD249" i="20"/>
  <c r="AH134" i="20"/>
  <c r="AI134" i="20" s="1"/>
  <c r="AJ134" i="20" s="1"/>
  <c r="AH286" i="20"/>
  <c r="AI286" i="20" s="1"/>
  <c r="AJ286" i="20" s="1"/>
  <c r="AH55" i="20"/>
  <c r="AI55" i="20" s="1"/>
  <c r="AH327" i="20"/>
  <c r="AI327" i="20" s="1"/>
  <c r="AJ327" i="20" s="1"/>
  <c r="AH272" i="20"/>
  <c r="AI272" i="20" s="1"/>
  <c r="AH275" i="20"/>
  <c r="AI275" i="20" s="1"/>
  <c r="AJ275" i="20" s="1"/>
  <c r="AH276" i="20"/>
  <c r="AI276" i="20" s="1"/>
  <c r="AJ276" i="20" s="1"/>
  <c r="AH301" i="20"/>
  <c r="AI301" i="20" s="1"/>
  <c r="AJ301" i="20" s="1"/>
  <c r="AD294" i="20"/>
  <c r="AD322" i="20"/>
  <c r="AD286" i="20"/>
  <c r="AD217" i="20"/>
  <c r="AD334" i="20"/>
  <c r="AD388" i="20"/>
  <c r="AD157" i="20"/>
  <c r="AH352" i="20"/>
  <c r="AI352" i="20" s="1"/>
  <c r="AJ352" i="20" s="1"/>
  <c r="AH305" i="20"/>
  <c r="AI305" i="20" s="1"/>
  <c r="AH90" i="20"/>
  <c r="AI90" i="20" s="1"/>
  <c r="AJ90" i="20" s="1"/>
  <c r="AH354" i="20"/>
  <c r="AI354" i="20" s="1"/>
  <c r="AJ354" i="20" s="1"/>
  <c r="AH388" i="20"/>
  <c r="AI388" i="20" s="1"/>
  <c r="AH269" i="20"/>
  <c r="AI269" i="20" s="1"/>
  <c r="AD338" i="20"/>
  <c r="AD344" i="20"/>
  <c r="AD272" i="20"/>
  <c r="AD262" i="20"/>
  <c r="AD305" i="20"/>
  <c r="AD295" i="20"/>
  <c r="AD330" i="20"/>
  <c r="AH321" i="20"/>
  <c r="AI321" i="20" s="1"/>
  <c r="AJ321" i="20" s="1"/>
  <c r="AD279" i="20"/>
  <c r="AH322" i="20"/>
  <c r="AI322" i="20" s="1"/>
  <c r="AD403" i="20"/>
  <c r="AH442" i="20"/>
  <c r="AI442" i="20" s="1"/>
  <c r="AD285" i="20"/>
  <c r="AD321" i="20"/>
  <c r="AD389" i="20"/>
  <c r="AH157" i="20"/>
  <c r="AI157" i="20" s="1"/>
  <c r="AJ157" i="20" s="1"/>
  <c r="AD269" i="20"/>
  <c r="AH285" i="20"/>
  <c r="AI285" i="20" s="1"/>
  <c r="AD246" i="20"/>
  <c r="AH217" i="20"/>
  <c r="AI217" i="20" s="1"/>
  <c r="W464" i="20"/>
  <c r="AD464" i="20"/>
  <c r="AJ464" i="20" s="1"/>
  <c r="AH459" i="20"/>
  <c r="AI459" i="20" s="1"/>
  <c r="AD390" i="20"/>
  <c r="AD459" i="20"/>
  <c r="AH390" i="20"/>
  <c r="AI390" i="20" s="1"/>
  <c r="AJ390" i="20" s="1"/>
  <c r="AH444" i="20"/>
  <c r="AI444" i="20" s="1"/>
  <c r="AD411" i="20"/>
  <c r="AD444" i="20"/>
  <c r="AH457" i="20"/>
  <c r="AI457" i="20" s="1"/>
  <c r="AD457" i="20"/>
  <c r="AH413" i="20"/>
  <c r="AI413" i="20" s="1"/>
  <c r="AD413" i="20"/>
  <c r="AH411" i="20"/>
  <c r="AI411" i="20" s="1"/>
  <c r="AJ411" i="20" s="1"/>
  <c r="AH382" i="20"/>
  <c r="AI382" i="20" s="1"/>
  <c r="AJ382" i="20" s="1"/>
  <c r="AD382" i="20"/>
  <c r="AD435" i="20"/>
  <c r="AH435" i="20"/>
  <c r="AI435" i="20" s="1"/>
  <c r="AD381" i="20"/>
  <c r="AD436" i="20"/>
  <c r="AH436" i="20"/>
  <c r="AI436" i="20" s="1"/>
  <c r="AJ436" i="20" s="1"/>
  <c r="AH381" i="20"/>
  <c r="AI381" i="20" s="1"/>
  <c r="AD517" i="20"/>
  <c r="AD476" i="20"/>
  <c r="AH14" i="20"/>
  <c r="AI14" i="20" s="1"/>
  <c r="AJ14" i="20" s="1"/>
  <c r="AH199" i="20"/>
  <c r="AI199" i="20" s="1"/>
  <c r="AH480" i="20"/>
  <c r="AI480" i="20" s="1"/>
  <c r="AH82" i="20"/>
  <c r="AI82" i="20" s="1"/>
  <c r="AH100" i="20"/>
  <c r="AI100" i="20" s="1"/>
  <c r="AJ100" i="20" s="1"/>
  <c r="AD35" i="20"/>
  <c r="AD100" i="20"/>
  <c r="AD510" i="20"/>
  <c r="AH67" i="20"/>
  <c r="AI67" i="20" s="1"/>
  <c r="AJ67" i="20" s="1"/>
  <c r="AD227" i="20"/>
  <c r="AD235" i="20"/>
  <c r="AD67" i="20"/>
  <c r="AH118" i="20"/>
  <c r="AI118" i="20" s="1"/>
  <c r="AH16" i="20"/>
  <c r="AI16" i="20" s="1"/>
  <c r="AH97" i="20"/>
  <c r="AI97" i="20" s="1"/>
  <c r="AJ97" i="20" s="1"/>
  <c r="AH170" i="20"/>
  <c r="AI170" i="20" s="1"/>
  <c r="AH476" i="20"/>
  <c r="AI476" i="20" s="1"/>
  <c r="AJ476" i="20" s="1"/>
  <c r="AD485" i="20"/>
  <c r="AD167" i="20"/>
  <c r="AD170" i="20"/>
  <c r="AH227" i="20"/>
  <c r="AI227" i="20" s="1"/>
  <c r="AJ227" i="20" s="1"/>
  <c r="AD64" i="20"/>
  <c r="AD199" i="20"/>
  <c r="AD418" i="20"/>
  <c r="AH510" i="20"/>
  <c r="AI510" i="20" s="1"/>
  <c r="AJ510" i="20" s="1"/>
  <c r="AH121" i="20"/>
  <c r="AI121" i="20" s="1"/>
  <c r="AH418" i="20"/>
  <c r="AI418" i="20" s="1"/>
  <c r="AJ418" i="20" s="1"/>
  <c r="AH485" i="20"/>
  <c r="AI485" i="20" s="1"/>
  <c r="AJ485" i="20" s="1"/>
  <c r="AD361" i="20"/>
  <c r="AD121" i="20"/>
  <c r="AD14" i="20"/>
  <c r="AH64" i="20"/>
  <c r="AI64" i="20" s="1"/>
  <c r="AD16" i="20"/>
  <c r="AD82" i="20"/>
  <c r="AD480" i="20"/>
  <c r="AH167" i="20"/>
  <c r="AI167" i="20" s="1"/>
  <c r="AH361" i="20"/>
  <c r="AI361" i="20" s="1"/>
  <c r="AJ361" i="20" s="1"/>
  <c r="AH35" i="20"/>
  <c r="AI35" i="20" s="1"/>
  <c r="AJ35" i="20" s="1"/>
  <c r="AH517" i="20"/>
  <c r="AI517" i="20" s="1"/>
  <c r="AJ517" i="20" s="1"/>
  <c r="AD97" i="20"/>
  <c r="AD118" i="20"/>
  <c r="AH235" i="20"/>
  <c r="AI235" i="20" s="1"/>
  <c r="AD33" i="20"/>
  <c r="AD98" i="20"/>
  <c r="AD190" i="20"/>
  <c r="AD471" i="20"/>
  <c r="AH78" i="20"/>
  <c r="AI78" i="20" s="1"/>
  <c r="AJ78" i="20" s="1"/>
  <c r="AH15" i="20"/>
  <c r="AI15" i="20" s="1"/>
  <c r="AH487" i="20"/>
  <c r="AI487" i="20" s="1"/>
  <c r="AJ487" i="20" s="1"/>
  <c r="AH128" i="20"/>
  <c r="AI128" i="20" s="1"/>
  <c r="AH504" i="20"/>
  <c r="AI504" i="20" s="1"/>
  <c r="AH98" i="20"/>
  <c r="AI98" i="20" s="1"/>
  <c r="AJ98" i="20" s="1"/>
  <c r="AH91" i="20"/>
  <c r="AI91" i="20" s="1"/>
  <c r="AJ91" i="20" s="1"/>
  <c r="AH228" i="20"/>
  <c r="AI228" i="20" s="1"/>
  <c r="AD498" i="20"/>
  <c r="AD56" i="20"/>
  <c r="AD514" i="20"/>
  <c r="AH129" i="20"/>
  <c r="AI129" i="20" s="1"/>
  <c r="AD504" i="20"/>
  <c r="AD200" i="20"/>
  <c r="AD9" i="20"/>
  <c r="AH119" i="20"/>
  <c r="AI119" i="20" s="1"/>
  <c r="AJ119" i="20" s="1"/>
  <c r="AH519" i="20"/>
  <c r="AI519" i="20" s="1"/>
  <c r="AH168" i="20"/>
  <c r="AI168" i="20" s="1"/>
  <c r="AH33" i="20"/>
  <c r="AI33" i="20" s="1"/>
  <c r="AJ33" i="20" s="1"/>
  <c r="AH218" i="20"/>
  <c r="AI218" i="20" s="1"/>
  <c r="AD257" i="20"/>
  <c r="AD119" i="20"/>
  <c r="AD140" i="20"/>
  <c r="AD113" i="20"/>
  <c r="AH158" i="20"/>
  <c r="AI158" i="20" s="1"/>
  <c r="AJ158" i="20" s="1"/>
  <c r="AH257" i="20"/>
  <c r="AI257" i="20" s="1"/>
  <c r="AH28" i="20"/>
  <c r="AI28" i="20" s="1"/>
  <c r="AJ28" i="20" s="1"/>
  <c r="AD78" i="20"/>
  <c r="AD519" i="20"/>
  <c r="AD128" i="20"/>
  <c r="AD28" i="20"/>
  <c r="AH471" i="20"/>
  <c r="AI471" i="20" s="1"/>
  <c r="AJ471" i="20" s="1"/>
  <c r="AH200" i="20"/>
  <c r="AI200" i="20" s="1"/>
  <c r="AJ200" i="20" s="1"/>
  <c r="AH65" i="20"/>
  <c r="AI65" i="20" s="1"/>
  <c r="AJ65" i="20" s="1"/>
  <c r="AH498" i="20"/>
  <c r="AI498" i="20" s="1"/>
  <c r="AJ498" i="20" s="1"/>
  <c r="AD479" i="20"/>
  <c r="AD15" i="20"/>
  <c r="AD158" i="20"/>
  <c r="AD218" i="20"/>
  <c r="AH56" i="20"/>
  <c r="AI56" i="20" s="1"/>
  <c r="AJ56" i="20" s="1"/>
  <c r="AD91" i="20"/>
  <c r="AD487" i="20"/>
  <c r="AD256" i="20"/>
  <c r="AD65" i="20"/>
  <c r="AH113" i="20"/>
  <c r="AI113" i="20" s="1"/>
  <c r="AJ113" i="20" s="1"/>
  <c r="AH489" i="20"/>
  <c r="AI489" i="20" s="1"/>
  <c r="AH514" i="20"/>
  <c r="AI514" i="20" s="1"/>
  <c r="AH9" i="20"/>
  <c r="AI9" i="20" s="1"/>
  <c r="AH140" i="20"/>
  <c r="AI140" i="20" s="1"/>
  <c r="AH479" i="20"/>
  <c r="AI479" i="20" s="1"/>
  <c r="AJ479" i="20" s="1"/>
  <c r="AD168" i="20"/>
  <c r="AD228" i="20"/>
  <c r="AH256" i="20"/>
  <c r="AI256" i="20" s="1"/>
  <c r="AD129" i="20"/>
  <c r="AH190" i="20"/>
  <c r="AI190" i="20" s="1"/>
  <c r="AJ190" i="20" s="1"/>
  <c r="AD489" i="20"/>
  <c r="AH342" i="20"/>
  <c r="AI342" i="20" s="1"/>
  <c r="AJ342" i="20" s="1"/>
  <c r="AH239" i="20"/>
  <c r="AI239" i="20" s="1"/>
  <c r="AH329" i="20"/>
  <c r="AI329" i="20" s="1"/>
  <c r="AJ329" i="20" s="1"/>
  <c r="AH263" i="20"/>
  <c r="AI263" i="20" s="1"/>
  <c r="AH264" i="20"/>
  <c r="AI264" i="20" s="1"/>
  <c r="AJ264" i="20" s="1"/>
  <c r="AH506" i="20"/>
  <c r="AI506" i="20" s="1"/>
  <c r="AH399" i="20"/>
  <c r="AI399" i="20" s="1"/>
  <c r="AH288" i="20"/>
  <c r="AI288" i="20" s="1"/>
  <c r="AH222" i="20"/>
  <c r="AI222" i="20" s="1"/>
  <c r="AH223" i="20"/>
  <c r="AI223" i="20" s="1"/>
  <c r="AH137" i="20"/>
  <c r="AI137" i="20" s="1"/>
  <c r="AJ137" i="20" s="1"/>
  <c r="AH473" i="20"/>
  <c r="AI473" i="20" s="1"/>
  <c r="AH431" i="20"/>
  <c r="AI431" i="20" s="1"/>
  <c r="AH400" i="20"/>
  <c r="AI400" i="20" s="1"/>
  <c r="AH378" i="20"/>
  <c r="AI378" i="20" s="1"/>
  <c r="AJ378" i="20" s="1"/>
  <c r="AH472" i="20"/>
  <c r="AI472" i="20" s="1"/>
  <c r="AH162" i="20"/>
  <c r="AI162" i="20" s="1"/>
  <c r="AH11" i="20"/>
  <c r="AI11" i="20" s="1"/>
  <c r="AD395" i="20"/>
  <c r="AD239" i="20"/>
  <c r="AD472" i="20"/>
  <c r="AD432" i="20"/>
  <c r="AD251" i="20"/>
  <c r="AH195" i="20"/>
  <c r="AI195" i="20" s="1"/>
  <c r="AJ195" i="20" s="1"/>
  <c r="AH12" i="20"/>
  <c r="AI12" i="20" s="1"/>
  <c r="AJ12" i="20" s="1"/>
  <c r="AH397" i="20"/>
  <c r="AI397" i="20" s="1"/>
  <c r="AD60" i="20"/>
  <c r="AD506" i="20"/>
  <c r="AD116" i="20"/>
  <c r="AD136" i="20"/>
  <c r="AD194" i="20"/>
  <c r="AH194" i="20"/>
  <c r="AI194" i="20" s="1"/>
  <c r="AH59" i="20"/>
  <c r="AI59" i="20" s="1"/>
  <c r="AJ59" i="20" s="1"/>
  <c r="AD223" i="20"/>
  <c r="AD94" i="20"/>
  <c r="AD329" i="20"/>
  <c r="AD137" i="20"/>
  <c r="AD396" i="20"/>
  <c r="AH136" i="20"/>
  <c r="AI136" i="20" s="1"/>
  <c r="AJ136" i="20" s="1"/>
  <c r="AH377" i="20"/>
  <c r="AI377" i="20" s="1"/>
  <c r="AH251" i="20"/>
  <c r="AI251" i="20" s="1"/>
  <c r="AH60" i="20"/>
  <c r="AI60" i="20" s="1"/>
  <c r="AD399" i="20"/>
  <c r="AD95" i="20"/>
  <c r="AD162" i="20"/>
  <c r="AD115" i="20"/>
  <c r="AD222" i="20"/>
  <c r="AH94" i="20"/>
  <c r="AI94" i="20" s="1"/>
  <c r="AH393" i="20"/>
  <c r="AI393" i="20" s="1"/>
  <c r="AJ393" i="20" s="1"/>
  <c r="AH115" i="20"/>
  <c r="AI115" i="20" s="1"/>
  <c r="AJ115" i="20" s="1"/>
  <c r="AD377" i="20"/>
  <c r="AD393" i="20"/>
  <c r="AD288" i="20"/>
  <c r="AD398" i="20"/>
  <c r="AD483" i="20"/>
  <c r="AH394" i="20"/>
  <c r="AI394" i="20" s="1"/>
  <c r="AH395" i="20"/>
  <c r="AI395" i="20" s="1"/>
  <c r="AH116" i="20"/>
  <c r="AI116" i="20" s="1"/>
  <c r="AD394" i="20"/>
  <c r="AD195" i="20"/>
  <c r="AD263" i="20"/>
  <c r="AD342" i="20"/>
  <c r="AH398" i="20"/>
  <c r="AI398" i="20" s="1"/>
  <c r="AJ398" i="20" s="1"/>
  <c r="AH432" i="20"/>
  <c r="AI432" i="20" s="1"/>
  <c r="AJ432" i="20" s="1"/>
  <c r="AH505" i="20"/>
  <c r="AI505" i="20" s="1"/>
  <c r="AH163" i="20"/>
  <c r="AI163" i="20" s="1"/>
  <c r="AD431" i="20"/>
  <c r="AD12" i="20"/>
  <c r="AD378" i="20"/>
  <c r="AD59" i="20"/>
  <c r="AD473" i="20"/>
  <c r="AH95" i="20"/>
  <c r="AI95" i="20" s="1"/>
  <c r="AJ95" i="20" s="1"/>
  <c r="AH483" i="20"/>
  <c r="AI483" i="20" s="1"/>
  <c r="AH396" i="20"/>
  <c r="AI396" i="20" s="1"/>
  <c r="AJ396" i="20" s="1"/>
  <c r="AD163" i="20"/>
  <c r="AD397" i="20"/>
  <c r="AD11" i="20"/>
  <c r="AD264" i="20"/>
  <c r="AD505" i="20"/>
  <c r="W400" i="20"/>
  <c r="AD400" i="20"/>
  <c r="AB392" i="20"/>
  <c r="AA392" i="20"/>
  <c r="AH47" i="20"/>
  <c r="AI47" i="20" s="1"/>
  <c r="AH4" i="20"/>
  <c r="AI4" i="20" s="1"/>
  <c r="AD21" i="20"/>
  <c r="AD179" i="20"/>
  <c r="AD149" i="20"/>
  <c r="AD4" i="20"/>
  <c r="AH209" i="20"/>
  <c r="AI209" i="20" s="1"/>
  <c r="AH466" i="20"/>
  <c r="AI466" i="20" s="1"/>
  <c r="AJ466" i="20" s="1"/>
  <c r="AH20" i="20"/>
  <c r="AI20" i="20" s="1"/>
  <c r="AH180" i="20"/>
  <c r="AI180" i="20" s="1"/>
  <c r="AJ180" i="20" s="1"/>
  <c r="AH149" i="20"/>
  <c r="AI149" i="20" s="1"/>
  <c r="AD106" i="20"/>
  <c r="AD466" i="20"/>
  <c r="AD2" i="20"/>
  <c r="AD180" i="20"/>
  <c r="AH151" i="20"/>
  <c r="AI151" i="20" s="1"/>
  <c r="AJ151" i="20" s="1"/>
  <c r="AD501" i="20"/>
  <c r="AD48" i="20"/>
  <c r="AD148" i="20"/>
  <c r="AD130" i="20"/>
  <c r="AH3" i="20"/>
  <c r="AI3" i="20" s="1"/>
  <c r="AH48" i="20"/>
  <c r="AI48" i="20" s="1"/>
  <c r="AJ48" i="20" s="1"/>
  <c r="AH106" i="20"/>
  <c r="AI106" i="20" s="1"/>
  <c r="AH19" i="20"/>
  <c r="AI19" i="20" s="1"/>
  <c r="AH84" i="20"/>
  <c r="AI84" i="20" s="1"/>
  <c r="AH181" i="20"/>
  <c r="AI181" i="20" s="1"/>
  <c r="AJ181" i="20" s="1"/>
  <c r="AD147" i="20"/>
  <c r="AD151" i="20"/>
  <c r="AD20" i="20"/>
  <c r="AH183" i="20"/>
  <c r="AI183" i="20" s="1"/>
  <c r="AH21" i="20"/>
  <c r="AI21" i="20" s="1"/>
  <c r="AJ21" i="20" s="1"/>
  <c r="AD183" i="20"/>
  <c r="AD86" i="20"/>
  <c r="AD108" i="20"/>
  <c r="AH208" i="20"/>
  <c r="AI208" i="20" s="1"/>
  <c r="AH130" i="20"/>
  <c r="AI130" i="20" s="1"/>
  <c r="AJ130" i="20" s="1"/>
  <c r="AH147" i="20"/>
  <c r="AI147" i="20" s="1"/>
  <c r="AJ147" i="20" s="1"/>
  <c r="AH108" i="20"/>
  <c r="AI108" i="20" s="1"/>
  <c r="AJ108" i="20" s="1"/>
  <c r="AH501" i="20"/>
  <c r="AI501" i="20" s="1"/>
  <c r="AJ501" i="20" s="1"/>
  <c r="AD19" i="20"/>
  <c r="AD181" i="20"/>
  <c r="AD209" i="20"/>
  <c r="AH86" i="20"/>
  <c r="AI86" i="20" s="1"/>
  <c r="AJ86" i="20" s="1"/>
  <c r="AH463" i="20"/>
  <c r="AI463" i="20" s="1"/>
  <c r="AJ463" i="20" s="1"/>
  <c r="AH45" i="20"/>
  <c r="AI45" i="20" s="1"/>
  <c r="AJ45" i="20" s="1"/>
  <c r="AD3" i="20"/>
  <c r="AD45" i="20"/>
  <c r="AD84" i="20"/>
  <c r="AH2" i="20"/>
  <c r="AI2" i="20" s="1"/>
  <c r="AH210" i="20"/>
  <c r="AI210" i="20" s="1"/>
  <c r="AJ210" i="20" s="1"/>
  <c r="AH179" i="20"/>
  <c r="AI179" i="20" s="1"/>
  <c r="AH148" i="20"/>
  <c r="AI148" i="20" s="1"/>
  <c r="AJ148" i="20" s="1"/>
  <c r="AD210" i="20"/>
  <c r="AD463" i="20"/>
  <c r="AD47" i="20"/>
  <c r="AD208" i="20"/>
  <c r="AH318" i="20"/>
  <c r="AI318" i="20" s="1"/>
  <c r="AH433" i="20"/>
  <c r="AI433" i="20" s="1"/>
  <c r="AJ433" i="20" s="1"/>
  <c r="AH434" i="20"/>
  <c r="AI434" i="20" s="1"/>
  <c r="AH196" i="20"/>
  <c r="AI196" i="20" s="1"/>
  <c r="AJ196" i="20" s="1"/>
  <c r="AH508" i="20"/>
  <c r="AI508" i="20" s="1"/>
  <c r="AD62" i="20"/>
  <c r="AD261" i="20"/>
  <c r="AD318" i="20"/>
  <c r="AD478" i="20"/>
  <c r="AD337" i="20"/>
  <c r="AH79" i="20"/>
  <c r="AI79" i="20" s="1"/>
  <c r="AH224" i="20"/>
  <c r="AI224" i="20" s="1"/>
  <c r="AJ224" i="20" s="1"/>
  <c r="AH283" i="20"/>
  <c r="AI283" i="20" s="1"/>
  <c r="AH507" i="20"/>
  <c r="AI507" i="20" s="1"/>
  <c r="AH261" i="20"/>
  <c r="AI261" i="20" s="1"/>
  <c r="AJ261" i="20" s="1"/>
  <c r="AD507" i="20"/>
  <c r="AD380" i="20"/>
  <c r="AD508" i="20"/>
  <c r="AD225" i="20"/>
  <c r="AD266" i="20"/>
  <c r="AH326" i="20"/>
  <c r="AI326" i="20" s="1"/>
  <c r="AH42" i="20"/>
  <c r="AI42" i="20" s="1"/>
  <c r="AH474" i="20"/>
  <c r="AI474" i="20" s="1"/>
  <c r="AH308" i="20"/>
  <c r="AI308" i="20" s="1"/>
  <c r="AJ308" i="20" s="1"/>
  <c r="AH61" i="20"/>
  <c r="AI61" i="20" s="1"/>
  <c r="AD283" i="20"/>
  <c r="AD515" i="20"/>
  <c r="AD224" i="20"/>
  <c r="AD491" i="20"/>
  <c r="AH127" i="20"/>
  <c r="AI127" i="20" s="1"/>
  <c r="AJ127" i="20" s="1"/>
  <c r="AH225" i="20"/>
  <c r="AI225" i="20" s="1"/>
  <c r="AJ225" i="20" s="1"/>
  <c r="AH315" i="20"/>
  <c r="AI315" i="20" s="1"/>
  <c r="AJ315" i="20" s="1"/>
  <c r="AH515" i="20"/>
  <c r="AI515" i="20" s="1"/>
  <c r="AH349" i="20"/>
  <c r="AI349" i="20" s="1"/>
  <c r="AD127" i="20"/>
  <c r="AD474" i="20"/>
  <c r="AD139" i="20"/>
  <c r="AD308" i="20"/>
  <c r="AH138" i="20"/>
  <c r="AI138" i="20" s="1"/>
  <c r="AH43" i="20"/>
  <c r="AI43" i="20" s="1"/>
  <c r="AJ43" i="20" s="1"/>
  <c r="AH380" i="20"/>
  <c r="AI380" i="20" s="1"/>
  <c r="AJ380" i="20" s="1"/>
  <c r="AH165" i="20"/>
  <c r="AI165" i="20" s="1"/>
  <c r="AD379" i="20"/>
  <c r="AD164" i="20"/>
  <c r="AD79" i="20"/>
  <c r="AD32" i="20"/>
  <c r="AH478" i="20"/>
  <c r="AI478" i="20" s="1"/>
  <c r="AJ478" i="20" s="1"/>
  <c r="AH32" i="20"/>
  <c r="AI32" i="20" s="1"/>
  <c r="AJ32" i="20" s="1"/>
  <c r="AH379" i="20"/>
  <c r="AI379" i="20" s="1"/>
  <c r="AH164" i="20"/>
  <c r="AI164" i="20" s="1"/>
  <c r="AD434" i="20"/>
  <c r="AD492" i="20"/>
  <c r="AD43" i="20"/>
  <c r="AD349" i="20"/>
  <c r="AD138" i="20"/>
  <c r="AH62" i="20"/>
  <c r="AI62" i="20" s="1"/>
  <c r="AJ62" i="20" s="1"/>
  <c r="AH337" i="20"/>
  <c r="AI337" i="20" s="1"/>
  <c r="AH266" i="20"/>
  <c r="AI266" i="20" s="1"/>
  <c r="AH492" i="20"/>
  <c r="AI492" i="20" s="1"/>
  <c r="AH197" i="20"/>
  <c r="AI197" i="20" s="1"/>
  <c r="AJ197" i="20" s="1"/>
  <c r="AD315" i="20"/>
  <c r="AD326" i="20"/>
  <c r="AD31" i="20"/>
  <c r="AD42" i="20"/>
  <c r="AD80" i="20"/>
  <c r="AH31" i="20"/>
  <c r="AI31" i="20" s="1"/>
  <c r="AJ31" i="20" s="1"/>
  <c r="AH80" i="20"/>
  <c r="AI80" i="20" s="1"/>
  <c r="AJ80" i="20" s="1"/>
  <c r="AH139" i="20"/>
  <c r="AI139" i="20" s="1"/>
  <c r="AJ139" i="20" s="1"/>
  <c r="AH491" i="20"/>
  <c r="AI491" i="20" s="1"/>
  <c r="AJ491" i="20" s="1"/>
  <c r="AD197" i="20"/>
  <c r="AD196" i="20"/>
  <c r="AD61" i="20"/>
  <c r="AD433" i="20"/>
  <c r="AD165" i="20"/>
  <c r="AH39" i="20"/>
  <c r="AI39" i="20" s="1"/>
  <c r="AH470" i="20"/>
  <c r="AI470" i="20" s="1"/>
  <c r="AJ470" i="20" s="1"/>
  <c r="AH104" i="20"/>
  <c r="AI104" i="20" s="1"/>
  <c r="AJ104" i="20" s="1"/>
  <c r="AH233" i="20"/>
  <c r="AI233" i="20" s="1"/>
  <c r="AH226" i="20"/>
  <c r="AI226" i="20" s="1"/>
  <c r="AD482" i="20"/>
  <c r="AD470" i="20"/>
  <c r="AD486" i="20"/>
  <c r="AD104" i="20"/>
  <c r="AH63" i="20"/>
  <c r="AI63" i="20" s="1"/>
  <c r="AJ63" i="20" s="1"/>
  <c r="AH92" i="20"/>
  <c r="AI92" i="20" s="1"/>
  <c r="AH477" i="20"/>
  <c r="AI477" i="20" s="1"/>
  <c r="AJ477" i="20" s="1"/>
  <c r="AH166" i="20"/>
  <c r="AI166" i="20" s="1"/>
  <c r="AH486" i="20"/>
  <c r="AI486" i="20" s="1"/>
  <c r="AJ486" i="20" s="1"/>
  <c r="AH503" i="20"/>
  <c r="AI503" i="20" s="1"/>
  <c r="AH144" i="20"/>
  <c r="AI144" i="20" s="1"/>
  <c r="AJ144" i="20" s="1"/>
  <c r="AH482" i="20"/>
  <c r="AI482" i="20" s="1"/>
  <c r="AH117" i="20"/>
  <c r="AI117" i="20" s="1"/>
  <c r="AJ117" i="20" s="1"/>
  <c r="AD477" i="20"/>
  <c r="AD18" i="20"/>
  <c r="AD57" i="20"/>
  <c r="AD71" i="20"/>
  <c r="AH174" i="20"/>
  <c r="AI174" i="20" s="1"/>
  <c r="AH511" i="20"/>
  <c r="AI511" i="20" s="1"/>
  <c r="AJ511" i="20" s="1"/>
  <c r="AH57" i="20"/>
  <c r="AI57" i="20" s="1"/>
  <c r="AH83" i="20"/>
  <c r="AI83" i="20" s="1"/>
  <c r="AJ83" i="20" s="1"/>
  <c r="AH125" i="20"/>
  <c r="AI125" i="20" s="1"/>
  <c r="AD92" i="20"/>
  <c r="AD117" i="20"/>
  <c r="AD174" i="20"/>
  <c r="AD244" i="20"/>
  <c r="AH518" i="20"/>
  <c r="AI518" i="20" s="1"/>
  <c r="AJ518" i="20" s="1"/>
  <c r="AH159" i="20"/>
  <c r="AI159" i="20" s="1"/>
  <c r="AH18" i="20"/>
  <c r="AI18" i="20" s="1"/>
  <c r="AJ18" i="20" s="1"/>
  <c r="AH13" i="20"/>
  <c r="AI13" i="20" s="1"/>
  <c r="AJ13" i="20" s="1"/>
  <c r="AD96" i="20"/>
  <c r="AD513" i="20"/>
  <c r="AD205" i="20"/>
  <c r="AD13" i="20"/>
  <c r="AH198" i="20"/>
  <c r="AI198" i="20" s="1"/>
  <c r="AH96" i="20"/>
  <c r="AI96" i="20" s="1"/>
  <c r="AH177" i="20"/>
  <c r="AI177" i="20" s="1"/>
  <c r="AH219" i="20"/>
  <c r="AI219" i="20" s="1"/>
  <c r="AD83" i="20"/>
  <c r="AD511" i="20"/>
  <c r="AD177" i="20"/>
  <c r="AD518" i="20"/>
  <c r="AH71" i="20"/>
  <c r="AI71" i="20" s="1"/>
  <c r="AD503" i="20"/>
  <c r="AD39" i="20"/>
  <c r="AH191" i="20"/>
  <c r="AI191" i="20" s="1"/>
  <c r="AD191" i="20"/>
  <c r="AD77" i="20"/>
  <c r="AD159" i="20"/>
  <c r="AH77" i="20"/>
  <c r="AI77" i="20" s="1"/>
  <c r="AD63" i="20"/>
  <c r="AD166" i="20"/>
  <c r="AH205" i="20"/>
  <c r="AI205" i="20" s="1"/>
  <c r="AD198" i="20"/>
  <c r="AH244" i="20"/>
  <c r="AI244" i="20" s="1"/>
  <c r="AJ244" i="20" s="1"/>
  <c r="AH513" i="20"/>
  <c r="AI513" i="20" s="1"/>
  <c r="AJ513" i="20" s="1"/>
  <c r="AD219" i="20"/>
  <c r="AD226" i="20"/>
  <c r="AD125" i="20"/>
  <c r="AD144" i="20"/>
  <c r="AD233" i="20"/>
  <c r="AB464" i="20" l="1"/>
  <c r="Z464" i="20"/>
  <c r="AA464" i="20" s="1"/>
  <c r="AJ96" i="20"/>
  <c r="AJ159" i="20"/>
  <c r="AJ57" i="20"/>
  <c r="AJ482" i="20"/>
  <c r="AJ39" i="20"/>
  <c r="AJ492" i="20"/>
  <c r="AJ79" i="20"/>
  <c r="AJ434" i="20"/>
  <c r="AJ179" i="20"/>
  <c r="AJ208" i="20"/>
  <c r="AJ149" i="20"/>
  <c r="AJ400" i="20"/>
  <c r="AJ506" i="20"/>
  <c r="AJ489" i="20"/>
  <c r="AJ167" i="20"/>
  <c r="AJ82" i="20"/>
  <c r="AJ413" i="20"/>
  <c r="AJ269" i="20"/>
  <c r="AJ272" i="20"/>
  <c r="AJ344" i="20"/>
  <c r="AJ389" i="20"/>
  <c r="AJ189" i="20"/>
  <c r="AJ295" i="20"/>
  <c r="AJ294" i="20"/>
  <c r="AJ370" i="20"/>
  <c r="AJ231" i="20"/>
  <c r="AJ69" i="20"/>
  <c r="AJ406" i="20"/>
  <c r="AJ364" i="20"/>
  <c r="AJ186" i="20"/>
  <c r="AJ422" i="20"/>
  <c r="AJ440" i="20"/>
  <c r="AJ391" i="20"/>
  <c r="AJ446" i="20"/>
  <c r="AJ358" i="20"/>
  <c r="AJ241" i="20"/>
  <c r="AJ50" i="20"/>
  <c r="AJ292" i="20"/>
  <c r="AJ335" i="20"/>
  <c r="AJ44" i="20"/>
  <c r="AJ316" i="20"/>
  <c r="AJ383" i="20"/>
  <c r="AJ71" i="20"/>
  <c r="AJ164" i="20"/>
  <c r="AJ165" i="20"/>
  <c r="AJ4" i="20"/>
  <c r="AJ431" i="20"/>
  <c r="AJ256" i="20"/>
  <c r="AJ504" i="20"/>
  <c r="AJ480" i="20"/>
  <c r="AJ459" i="20"/>
  <c r="AJ388" i="20"/>
  <c r="AJ330" i="20"/>
  <c r="AJ310" i="20"/>
  <c r="AJ246" i="20"/>
  <c r="AJ142" i="20"/>
  <c r="AJ17" i="20"/>
  <c r="AJ123" i="20"/>
  <c r="AJ385" i="20"/>
  <c r="AJ415" i="20"/>
  <c r="AJ212" i="20"/>
  <c r="AJ278" i="20"/>
  <c r="AJ467" i="20"/>
  <c r="AJ207" i="20"/>
  <c r="AJ299" i="20"/>
  <c r="AJ291" i="20"/>
  <c r="AJ76" i="20"/>
  <c r="AJ303" i="20"/>
  <c r="AJ178" i="20"/>
  <c r="AJ205" i="20"/>
  <c r="AJ198" i="20"/>
  <c r="AJ266" i="20"/>
  <c r="AJ349" i="20"/>
  <c r="AJ77" i="20"/>
  <c r="AJ174" i="20"/>
  <c r="AJ503" i="20"/>
  <c r="AJ337" i="20"/>
  <c r="AJ379" i="20"/>
  <c r="AJ515" i="20"/>
  <c r="AJ61" i="20"/>
  <c r="AJ318" i="20"/>
  <c r="AJ2" i="20"/>
  <c r="AJ84" i="20"/>
  <c r="AJ20" i="20"/>
  <c r="AJ47" i="20"/>
  <c r="AJ473" i="20"/>
  <c r="AJ263" i="20"/>
  <c r="AJ218" i="20"/>
  <c r="AJ129" i="20"/>
  <c r="AJ128" i="20"/>
  <c r="AJ235" i="20"/>
  <c r="AJ121" i="20"/>
  <c r="AJ199" i="20"/>
  <c r="AJ435" i="20"/>
  <c r="AJ457" i="20"/>
  <c r="AJ55" i="20"/>
  <c r="AJ27" i="20"/>
  <c r="AJ353" i="20"/>
  <c r="AJ262" i="20"/>
  <c r="AJ309" i="20"/>
  <c r="AJ402" i="20"/>
  <c r="AJ447" i="20"/>
  <c r="AJ124" i="20"/>
  <c r="AJ368" i="20"/>
  <c r="AJ423" i="20"/>
  <c r="AJ133" i="20"/>
  <c r="AJ481" i="20"/>
  <c r="AJ366" i="20"/>
  <c r="AJ53" i="20"/>
  <c r="AJ420" i="20"/>
  <c r="AJ215" i="20"/>
  <c r="AJ445" i="20"/>
  <c r="AJ347" i="20"/>
  <c r="AJ462" i="20"/>
  <c r="AJ426" i="20"/>
  <c r="AJ346" i="20"/>
  <c r="AJ371" i="20"/>
  <c r="AJ502" i="20"/>
  <c r="AJ273" i="20"/>
  <c r="AJ323" i="20"/>
  <c r="AJ438" i="20"/>
  <c r="AJ41" i="20"/>
  <c r="AJ490" i="20"/>
  <c r="AJ414" i="20"/>
  <c r="AJ166" i="20"/>
  <c r="AJ226" i="20"/>
  <c r="AJ138" i="20"/>
  <c r="AJ474" i="20"/>
  <c r="AJ106" i="20"/>
  <c r="AJ209" i="20"/>
  <c r="AJ163" i="20"/>
  <c r="AJ116" i="20"/>
  <c r="AJ60" i="20"/>
  <c r="AJ397" i="20"/>
  <c r="AJ11" i="20"/>
  <c r="AJ223" i="20"/>
  <c r="AJ239" i="20"/>
  <c r="AJ257" i="20"/>
  <c r="AJ168" i="20"/>
  <c r="AJ15" i="20"/>
  <c r="AJ64" i="20"/>
  <c r="AJ170" i="20"/>
  <c r="AJ217" i="20"/>
  <c r="AJ442" i="20"/>
  <c r="AJ305" i="20"/>
  <c r="AJ311" i="20"/>
  <c r="AJ320" i="20"/>
  <c r="AJ333" i="20"/>
  <c r="AJ339" i="20"/>
  <c r="AJ404" i="20"/>
  <c r="AJ408" i="20"/>
  <c r="AJ70" i="20"/>
  <c r="AJ51" i="20"/>
  <c r="AJ25" i="20"/>
  <c r="AJ458" i="20"/>
  <c r="AJ417" i="20"/>
  <c r="AJ260" i="20"/>
  <c r="AJ132" i="20"/>
  <c r="AJ325" i="20"/>
  <c r="AJ493" i="20"/>
  <c r="AJ146" i="20"/>
  <c r="AJ313" i="20"/>
  <c r="AJ441" i="20"/>
  <c r="AJ290" i="20"/>
  <c r="AJ372" i="20"/>
  <c r="AJ152" i="20"/>
  <c r="AJ233" i="20"/>
  <c r="AJ42" i="20"/>
  <c r="AJ507" i="20"/>
  <c r="AJ183" i="20"/>
  <c r="AJ483" i="20"/>
  <c r="AJ505" i="20"/>
  <c r="AJ395" i="20"/>
  <c r="AJ251" i="20"/>
  <c r="AJ162" i="20"/>
  <c r="AJ222" i="20"/>
  <c r="AJ140" i="20"/>
  <c r="AJ519" i="20"/>
  <c r="AJ444" i="20"/>
  <c r="AJ338" i="20"/>
  <c r="AJ340" i="20"/>
  <c r="AJ304" i="20"/>
  <c r="AJ185" i="20"/>
  <c r="AJ499" i="20"/>
  <c r="AJ384" i="20"/>
  <c r="AJ351" i="20"/>
  <c r="AJ19" i="20"/>
  <c r="AJ191" i="20"/>
  <c r="AJ219" i="20"/>
  <c r="AJ125" i="20"/>
  <c r="AJ92" i="20"/>
  <c r="AJ326" i="20"/>
  <c r="AJ283" i="20"/>
  <c r="AJ508" i="20"/>
  <c r="AJ3" i="20"/>
  <c r="AB400" i="20"/>
  <c r="Z400" i="20"/>
  <c r="AJ394" i="20"/>
  <c r="AJ94" i="20"/>
  <c r="AJ377" i="20"/>
  <c r="AJ194" i="20"/>
  <c r="AJ472" i="20"/>
  <c r="AJ288" i="20"/>
  <c r="AJ9" i="20"/>
  <c r="AJ228" i="20"/>
  <c r="AJ16" i="20"/>
  <c r="AJ381" i="20"/>
  <c r="AJ285" i="20"/>
  <c r="AJ322" i="20"/>
  <c r="AJ403" i="20"/>
  <c r="AJ343" i="20"/>
  <c r="AJ455" i="20"/>
  <c r="AJ37" i="20"/>
  <c r="AJ416" i="20"/>
  <c r="AJ407" i="20"/>
  <c r="AJ367" i="20"/>
  <c r="AJ452" i="20"/>
  <c r="AJ439" i="20"/>
  <c r="AJ214" i="20"/>
  <c r="AJ155" i="20"/>
  <c r="AJ345" i="20"/>
  <c r="AJ171" i="20"/>
  <c r="AJ306" i="20"/>
  <c r="AJ68" i="20"/>
  <c r="AJ23" i="20"/>
  <c r="AJ5" i="20"/>
  <c r="AJ437" i="20"/>
  <c r="AJ184" i="20"/>
  <c r="AJ176" i="20"/>
  <c r="AJ297" i="20"/>
  <c r="AJ355" i="20"/>
  <c r="AJ271" i="20"/>
  <c r="AJ177" i="20"/>
  <c r="AJ399" i="20"/>
  <c r="AJ514" i="20"/>
  <c r="AJ118" i="20"/>
  <c r="AJ359" i="20"/>
  <c r="AJ279" i="20"/>
  <c r="AJ204" i="20"/>
  <c r="AJ232" i="20"/>
  <c r="AJ454" i="20"/>
  <c r="AJ410" i="20"/>
  <c r="AJ319" i="20"/>
  <c r="AJ74" i="20"/>
  <c r="AJ230" i="20"/>
  <c r="AJ495" i="20"/>
  <c r="AJ277" i="20"/>
  <c r="AJ350" i="20"/>
  <c r="AJ302" i="20"/>
  <c r="AJ73" i="20"/>
  <c r="AJ307" i="20"/>
  <c r="AJ494" i="20"/>
  <c r="AC400" i="20" l="1"/>
  <c r="AA400" i="20"/>
</calcChain>
</file>

<file path=xl/comments1.xml><?xml version="1.0" encoding="utf-8"?>
<comments xmlns="http://purl.oclc.org/ooxml/spreadsheetml/main" xmlns:xdr="http://purl.oclc.org/ooxml/drawingml/spreadsheetDrawing" xmlns:v="urn:schemas-microsoft-com:vml">
  <authors>
    <author>Ross Barton</author>
  </authors>
  <commentList>
    <comment ref="X387" authorId="0" shapeId="10243">
      <text>
        <r>
          <rPr>
            <sz val="9"/>
            <color indexed="81"/>
            <rFont val="Tahoma"/>
            <family val="2"/>
          </rPr>
          <t>Adjusted as per ESS Rule (incl savings from replacement of old)</t>
        </r>
      </text>
      <mc:AlternateContent xmlns:mc="http://schemas.openxmlformats.org/markup-compatibility/2006">
        <mc:Choice Requires="v"/>
        <mc:Fallback>
          <commentPr defaultSize="0" autoFill="0" autoLine="0">
            <anchor>
              <from>
                <xdr:col>16</xdr:col>
                <xdr:colOff>1466850</xdr:colOff>
                <xdr:row>32</xdr:row>
                <xdr:rowOff>0</xdr:rowOff>
              </from>
              <to>
                <xdr:col>17</xdr:col>
                <xdr:colOff>419100</xdr:colOff>
                <xdr:row>34</xdr:row>
                <xdr:rowOff>133350</xdr:rowOff>
              </to>
            </anchor>
          </commentPr>
        </mc:Fallback>
      </mc:AlternateContent>
    </comment>
    <comment ref="X441" authorId="0" shapeId="10244">
      <text>
        <r>
          <rPr>
            <sz val="9"/>
            <color indexed="81"/>
            <rFont val="Tahoma"/>
            <family val="2"/>
          </rPr>
          <t>Adjusted as per ESS Rule (incl savings from replacement of old)</t>
        </r>
      </text>
      <mc:AlternateContent xmlns:mc="http://schemas.openxmlformats.org/markup-compatibility/2006">
        <mc:Choice Requires="v"/>
        <mc:Fallback>
          <commentPr defaultSize="0" autoFill="0" autoLine="0">
            <anchor>
              <from>
                <xdr:col>16</xdr:col>
                <xdr:colOff>1466850</xdr:colOff>
                <xdr:row>85</xdr:row>
                <xdr:rowOff>85725</xdr:rowOff>
              </from>
              <to>
                <xdr:col>17</xdr:col>
                <xdr:colOff>419100</xdr:colOff>
                <xdr:row>88</xdr:row>
                <xdr:rowOff>38100</xdr:rowOff>
              </to>
            </anchor>
          </commentPr>
        </mc:Fallback>
      </mc:AlternateContent>
    </comment>
  </commentList>
</comments>
</file>

<file path=xl/sharedStrings.xml><?xml version="1.0" encoding="utf-8"?>
<sst xmlns="http://purl.oclc.org/ooxml/spreadsheetml/main" count="4387" uniqueCount="359">
  <si>
    <t>NSW Opportunity List</t>
  </si>
  <si>
    <t>Sector</t>
  </si>
  <si>
    <t>Electricity</t>
  </si>
  <si>
    <t>Total</t>
  </si>
  <si>
    <t>Residential</t>
  </si>
  <si>
    <t>Commercial</t>
  </si>
  <si>
    <t>SME</t>
  </si>
  <si>
    <t>Industrial</t>
  </si>
  <si>
    <t>Column colour coding</t>
  </si>
  <si>
    <t>Hardcoded values</t>
  </si>
  <si>
    <t>Calculated within the workbook</t>
  </si>
  <si>
    <t>Column</t>
  </si>
  <si>
    <t>Title</t>
  </si>
  <si>
    <t>Description</t>
  </si>
  <si>
    <t>A</t>
  </si>
  <si>
    <t>Activity ID</t>
  </si>
  <si>
    <t xml:space="preserve">Unique Activity ID number for each activity. </t>
  </si>
  <si>
    <t>B</t>
  </si>
  <si>
    <t>Activity - Name</t>
  </si>
  <si>
    <t>Activity name</t>
  </si>
  <si>
    <t>C</t>
  </si>
  <si>
    <t xml:space="preserve">Sector in which the activity takes place. The opportunity list considers the following sectors Commercial, Industrial, Small and Medium Enterprise (SME), Residential High Income (HI), Residential Low Income (LI) and Transport. </t>
  </si>
  <si>
    <t>D</t>
  </si>
  <si>
    <t>Sub-sector</t>
  </si>
  <si>
    <t>Sub-sectors with each sector. Categorisation derived from National Energy Savings Initiative Scheme and and Energy Services Acquisition Program.</t>
  </si>
  <si>
    <t>E</t>
  </si>
  <si>
    <t>End-use</t>
  </si>
  <si>
    <t>End-use type for each activity.</t>
  </si>
  <si>
    <t>F</t>
  </si>
  <si>
    <t>Primary fuel</t>
  </si>
  <si>
    <t>The fuel type which the activity directly reduces consumption.</t>
  </si>
  <si>
    <t>G</t>
  </si>
  <si>
    <t>Secondary fuel</t>
  </si>
  <si>
    <t xml:space="preserve">Some activities influence consumption of more than one fuel. For example, some activities save both electricity and natural gas, whereas fuel switching activities result in an increase in the fuel being switched to. </t>
  </si>
  <si>
    <t>H</t>
  </si>
  <si>
    <t>Secondary fuel use (% of primary fuel saving)</t>
  </si>
  <si>
    <t>For fuel switching activities, a negative percentage indicates the proportion of the primary fuel savings that are offset by an increased consumption of the secondary fuel. 
For activities that save both electricity and natural gas, a positive percentage indicates the proportion of the primary fuel savings that the secondary fuel also saves.</t>
  </si>
  <si>
    <t>I</t>
  </si>
  <si>
    <t>Unit in which activity is measured</t>
  </si>
  <si>
    <t xml:space="preserve">Activities can be measured by the number of buildings, households, lights, premises or sites where the activity can be implemented. </t>
  </si>
  <si>
    <t>J</t>
  </si>
  <si>
    <t>Total energy consumption by sub-sector in NSW by primary fuel type (PJ/yr)</t>
  </si>
  <si>
    <t>The total energy consumption by sub-sector in NSW by primary fuel type per year. Unit is in petajoules (PJ).</t>
  </si>
  <si>
    <t>K</t>
  </si>
  <si>
    <t>Total sub-sector energy consumption in NSW (primary fuel GWh/yr)</t>
  </si>
  <si>
    <t>The total energy consumption by sub-sector in NSW by primary fuel type per year. Unit is in gigawatt-hours (GWh).</t>
  </si>
  <si>
    <t>L</t>
  </si>
  <si>
    <t>Number of nominal units</t>
  </si>
  <si>
    <t>Nominal units are an estimate of the number units in which the activity is measured are in NSW (i.e. the number of buildings, households, lights, premises, or sites). Where possible, nominal units have been sourced from external and internal datasources (e.g. Residential Baseline Study for Australia 2000 - 2030). Otherwise, nominal units are calculated by dividing the total energy consumption by sub-sector by the average energy consumption per nominal unit.</t>
  </si>
  <si>
    <t>M</t>
  </si>
  <si>
    <t>Annual energy consumption per nominal unit (GJ/yr)</t>
  </si>
  <si>
    <t>The average annual energy consumption per nominal unit. Unit is in gigajoules (GJ).</t>
  </si>
  <si>
    <t>N</t>
  </si>
  <si>
    <t>Annual energy consumption per nominal unit (MWh/yr)</t>
  </si>
  <si>
    <t>The average annual energy consumption per nominal unit. Unit is in gigajoules (MWh).</t>
  </si>
  <si>
    <t>O</t>
  </si>
  <si>
    <t>Applicable units (% of total in NSW)</t>
  </si>
  <si>
    <t xml:space="preserve">An estimate of the proportion of the nominal units in NSW where the opportunity to implement the activity exists. For example, it isn't possible to install ceiling insulation in every residential household in NSW, so the proportion of applicable nominal units must be less than 100%. </t>
  </si>
  <si>
    <t>P</t>
  </si>
  <si>
    <t>Applicable no. of nominal units</t>
  </si>
  <si>
    <t>An estimate of the number of the nominal units in NSW where the opportunity to implement the activity exists.</t>
  </si>
  <si>
    <t>Q</t>
  </si>
  <si>
    <t>Energy consumption by end-use (% of sub-sector primary fuel consumption)</t>
  </si>
  <si>
    <t>The proportion of the total annual sub-sector energy consumption that is attributable to the end-use by primary fuel type.</t>
  </si>
  <si>
    <t>R</t>
  </si>
  <si>
    <t>End-use energy consumption in sub-sector (MWh/yr) - Primary fuel</t>
  </si>
  <si>
    <t>The total annual sub-sector energy consumption that is attributable to the end-use by primary fuel type (MWh/yr)</t>
  </si>
  <si>
    <t>S</t>
  </si>
  <si>
    <t>Energy savings from activity (% end use primary fuel consumption in sub-sector)</t>
  </si>
  <si>
    <t>T</t>
  </si>
  <si>
    <t>Useful lifetime of activity (years)</t>
  </si>
  <si>
    <t xml:space="preserve">The useful lifetime of the activity in years. </t>
  </si>
  <si>
    <t>U</t>
  </si>
  <si>
    <t>Years to implement</t>
  </si>
  <si>
    <t xml:space="preserve">Number of years to implement / install the activity. </t>
  </si>
  <si>
    <t>V</t>
  </si>
  <si>
    <t>Lifetime technical savings potential of remaining opportunities for the activity in NSW (MWh) - Primary fuel</t>
  </si>
  <si>
    <t>Lifetime technical primary fuel savings potential of remaining opportunities for the activity in NSW (MWh)</t>
  </si>
  <si>
    <t>W</t>
  </si>
  <si>
    <t>Annual technical savings potential of remaining opportunities for the activity in NSW (MWh/yr) - Primary fuel</t>
  </si>
  <si>
    <t>Annual primary fuel technical savings potential of remaining opportunities for the activity in NSW (MWh/year)</t>
  </si>
  <si>
    <t>X</t>
  </si>
  <si>
    <t>Lifetime technical savings potential of activity per nominal unit (MWh) - Primary fuel</t>
  </si>
  <si>
    <t>Lifetime primary fuel technical savings potential of activity per nominal unit (MWh)</t>
  </si>
  <si>
    <t>Y</t>
  </si>
  <si>
    <t>Annual technical savings potential of activity per nominal unit (MWh/yr) - Primary fuel</t>
  </si>
  <si>
    <t>Annual primary fuel technical savings potential of activity per nominal unit (MWh/year)</t>
  </si>
  <si>
    <t>Z</t>
  </si>
  <si>
    <t>Annual technical savings potential of remaining opportunities for the activity in NSW (MWh/yr) - Secondary fuel</t>
  </si>
  <si>
    <t>Annual secondary fuel technical savings potential of remaining opportunities for the activity in NSW (MWh/year)</t>
  </si>
  <si>
    <t>AA</t>
  </si>
  <si>
    <t>Net annual technical savings potential of remaining opportunities for the activity in NSW (MWh/yr)</t>
  </si>
  <si>
    <t>Net annual technical savings potential of remaining opportunities for the activity in NSW (MWh/year)</t>
  </si>
  <si>
    <t>AB</t>
  </si>
  <si>
    <t>Annual technical savings potential of remaining opportunities for the activity in NSW (MWh/yr) - Electricity</t>
  </si>
  <si>
    <t>Annual technical electricity savings potential of remaining opportunities for the activity in NSW (MWh/year)</t>
  </si>
  <si>
    <t>AC</t>
  </si>
  <si>
    <t>Annual technical savings potential of remaining opportunities for the activity in NSW (MWh/yr) - Natural Gas</t>
  </si>
  <si>
    <t>Annual technical natural gas savings potential of remaining opportunities for the activity in NSW (MWh/year)</t>
  </si>
  <si>
    <t>AD</t>
  </si>
  <si>
    <t>Discounted lifetime energy savings (MWh)</t>
  </si>
  <si>
    <t xml:space="preserve">Energy savings discounted over the lifetime of the activity. </t>
  </si>
  <si>
    <t>AE</t>
  </si>
  <si>
    <t>Incremental cost per nominal unit ($-2019)</t>
  </si>
  <si>
    <t>The incremental cost per nominal unit in 2019 dollars ($).</t>
  </si>
  <si>
    <t>AF</t>
  </si>
  <si>
    <t>AG</t>
  </si>
  <si>
    <t>AH</t>
  </si>
  <si>
    <t>Basis of incremental cost (activity timing)</t>
  </si>
  <si>
    <t xml:space="preserve">Indicates when costs are incurred for the activity. For example, activities may be implemented prior to their end of life or at the end of life. </t>
  </si>
  <si>
    <t>AI</t>
  </si>
  <si>
    <t>Maintenance savings ($ per nominal unit pa)</t>
  </si>
  <si>
    <t>Additional cost savings from reduced maintenance ($).</t>
  </si>
  <si>
    <t>AJ</t>
  </si>
  <si>
    <t>Discounted lifetime maintenance savings</t>
  </si>
  <si>
    <t>Discounted maintenance savings over the lifetime of the activity ($).</t>
  </si>
  <si>
    <t>AK</t>
  </si>
  <si>
    <t>Net present cost ($)</t>
  </si>
  <si>
    <t>Net present cost to implement the activity ($).</t>
  </si>
  <si>
    <t>AL</t>
  </si>
  <si>
    <t>Levelised cost of reducing primary fuel consumption ($/MWh)</t>
  </si>
  <si>
    <t>The average net present cost to reduce primary fuel consumption per MWh.</t>
  </si>
  <si>
    <t>AM</t>
  </si>
  <si>
    <t>Total Investment ($)</t>
  </si>
  <si>
    <t xml:space="preserve">Total cost to implement activity at every applicable nominal unit. </t>
  </si>
  <si>
    <t>AN</t>
  </si>
  <si>
    <t xml:space="preserve">Annual sub-sector operating hours </t>
  </si>
  <si>
    <t>Average annual operating hours for each sub-sector.</t>
  </si>
  <si>
    <t>AO</t>
  </si>
  <si>
    <t>Load factor (summer)</t>
  </si>
  <si>
    <t>Average load divided by the peak load during summer.</t>
  </si>
  <si>
    <t>AP</t>
  </si>
  <si>
    <t>Load factor (winter)</t>
  </si>
  <si>
    <t>Average load divided by the peak load during winter.</t>
  </si>
  <si>
    <t>AQ</t>
  </si>
  <si>
    <t>Summer coincidence factor - 2pm to 7pm (e.g. C&amp;I zone substation area)</t>
  </si>
  <si>
    <t>AR</t>
  </si>
  <si>
    <t>Summer coincidence factor - 5pm to 9pm (e.g.  Res zone substation area)</t>
  </si>
  <si>
    <t>AS</t>
  </si>
  <si>
    <t xml:space="preserve">Winter morning coincidence factor -  before 9am </t>
  </si>
  <si>
    <t>AT</t>
  </si>
  <si>
    <t xml:space="preserve">Winter evening coincidence factor - 5pm to 9pm </t>
  </si>
  <si>
    <t>AU</t>
  </si>
  <si>
    <t>Demand reduction of activity per nominal unit - average (kW)</t>
  </si>
  <si>
    <t>Average demand reduction of activity per nominal unit (kW).</t>
  </si>
  <si>
    <t>AV</t>
  </si>
  <si>
    <t>Coincident demand reduction of activity per unit - summer afternoon (e.g. C&amp;I zone substation area) (kW)</t>
  </si>
  <si>
    <t>AW</t>
  </si>
  <si>
    <t>Coincident demand reduction of activity per unit - summer evening (e.g.  Res zone substation area) (kW)</t>
  </si>
  <si>
    <t>AX</t>
  </si>
  <si>
    <t>Coincident demand reduction of activity per unit - winter morning (e.g.  Res zone substation area) (kW)</t>
  </si>
  <si>
    <t>AY</t>
  </si>
  <si>
    <t>Coincident demand reduction of activity per unit - winter evening (e.g.  Res zone substation area) (kW)</t>
  </si>
  <si>
    <t>Maturity (Mature/Establishing/Early)</t>
  </si>
  <si>
    <t>Sub-sector penetration of technology (%)</t>
  </si>
  <si>
    <t>3 star flued gas to 4.5 star RCAC [end of life]</t>
  </si>
  <si>
    <t>Residential_LI</t>
  </si>
  <si>
    <t>All residential</t>
  </si>
  <si>
    <t>HVAC2</t>
  </si>
  <si>
    <t>Natural gas</t>
  </si>
  <si>
    <t>Households</t>
  </si>
  <si>
    <t>typically end of life replacement</t>
  </si>
  <si>
    <t>3 star flued gas to 4.5 star RCAC [replacement]</t>
  </si>
  <si>
    <t>Residential_HI</t>
  </si>
  <si>
    <t>immediate / new / upgrade prior to end of life</t>
  </si>
  <si>
    <t>Residential without gas HW</t>
  </si>
  <si>
    <t>Hotwater (Domestic)</t>
  </si>
  <si>
    <t>Natural Gas</t>
  </si>
  <si>
    <t xml:space="preserve">typically end of life replacement </t>
  </si>
  <si>
    <t>Awnings and window shading in A/C west-facing homes</t>
  </si>
  <si>
    <t>HVAC</t>
  </si>
  <si>
    <t>Biogas - Process heating</t>
  </si>
  <si>
    <t>C11 / C12 - Food and Beverage Manufacturing</t>
  </si>
  <si>
    <t>Process heating</t>
  </si>
  <si>
    <t>Sites</t>
  </si>
  <si>
    <t>N/A</t>
  </si>
  <si>
    <t>Ceiling fan installation in A/C homes</t>
  </si>
  <si>
    <t>Ceiling insulation CZ1&amp;2 electric only</t>
  </si>
  <si>
    <t>Ceiling insulation CZ1&amp;2 with gas</t>
  </si>
  <si>
    <t>Ceiling insulation CZ4 electric only</t>
  </si>
  <si>
    <t>Ceiling insulation CZ4 with gas</t>
  </si>
  <si>
    <t>Ceiling insulation CZ5&amp;6 electric only</t>
  </si>
  <si>
    <t>Ceiling insulation CZ5&amp;6 with gas</t>
  </si>
  <si>
    <t>Ceiling insulation CZ7&amp;8 electric only</t>
  </si>
  <si>
    <t>Ceiling insulation CZ7&amp;8 with gas</t>
  </si>
  <si>
    <t>CFL to LED (lamp only, all remaining, assumed 15 lamps per household)</t>
  </si>
  <si>
    <t>Lighting</t>
  </si>
  <si>
    <t>Controls - Appliances (incl. timers &amp; voltage optimisation)</t>
  </si>
  <si>
    <t>Large office - Tenancies</t>
  </si>
  <si>
    <t>Appliances</t>
  </si>
  <si>
    <t>Buildings</t>
  </si>
  <si>
    <t>Hospitality (SME)</t>
  </si>
  <si>
    <t>Premises</t>
  </si>
  <si>
    <t>Small office</t>
  </si>
  <si>
    <t>Controls - Appliances (timers)</t>
  </si>
  <si>
    <t>Large office - Base</t>
  </si>
  <si>
    <t>Shopping Centre - Base</t>
  </si>
  <si>
    <t>TAFE/VET</t>
  </si>
  <si>
    <t>University</t>
  </si>
  <si>
    <t>Controls - Compressed air</t>
  </si>
  <si>
    <t>B06 - Coal Mining</t>
  </si>
  <si>
    <t>Compressed air</t>
  </si>
  <si>
    <t>B08 - Metal Ore Mining</t>
  </si>
  <si>
    <t>C14/15/16 - Wood, pulp, paper and printing</t>
  </si>
  <si>
    <t>C18 - Basic Chemical and Chemical Product Manufacturing</t>
  </si>
  <si>
    <t>Other large industrial (excl Div D and C21)</t>
  </si>
  <si>
    <t>Controls - Hotwater heating</t>
  </si>
  <si>
    <t>Hospital</t>
  </si>
  <si>
    <t>Hotels</t>
  </si>
  <si>
    <t>Large retail (non-refrigerated)</t>
  </si>
  <si>
    <t>Hotwater (domestic)</t>
  </si>
  <si>
    <t>Large retail (refrigerated)</t>
  </si>
  <si>
    <t>Controls - HVAC</t>
  </si>
  <si>
    <t>School</t>
  </si>
  <si>
    <t>Warehouse (non-refrigerated)</t>
  </si>
  <si>
    <t>Warehouse (refrigerated)</t>
  </si>
  <si>
    <t>Industrial SME</t>
  </si>
  <si>
    <t>Controls - HVAC (Car park Ventilation)</t>
  </si>
  <si>
    <t>Controls - Lighting</t>
  </si>
  <si>
    <t>Controls - Lighting (daylight sensors)</t>
  </si>
  <si>
    <t>Controls - Lighting (timers &amp; sensors)</t>
  </si>
  <si>
    <t>B09 - Non-Metallic Mineral Mining and Quarrying</t>
  </si>
  <si>
    <t>Controls - Lighting control systems</t>
  </si>
  <si>
    <t>Small trade</t>
  </si>
  <si>
    <t>Controls - Motor systems</t>
  </si>
  <si>
    <t>Motor systems</t>
  </si>
  <si>
    <t>Controls - Other (incl. isolation)</t>
  </si>
  <si>
    <t>Other</t>
  </si>
  <si>
    <t>Controls - Process heating</t>
  </si>
  <si>
    <t>Controls - Standby Power Controller (Installing Four Switches for Four Appliances)</t>
  </si>
  <si>
    <t>Appliances2</t>
  </si>
  <si>
    <t>Delamping / reflectors</t>
  </si>
  <si>
    <t>Draught-proofing doors</t>
  </si>
  <si>
    <t>Draught-proofing windows</t>
  </si>
  <si>
    <t>Evaporative cooling system</t>
  </si>
  <si>
    <t/>
  </si>
  <si>
    <t>fuel switch - Process heating</t>
  </si>
  <si>
    <t>Halogen lights to CFL</t>
  </si>
  <si>
    <t>HE Clothes Gas Dryer</t>
  </si>
  <si>
    <t>HE Clothes Washer (Based on 4 Star to 5 Star)</t>
  </si>
  <si>
    <t>HE commercial refrigeration</t>
  </si>
  <si>
    <t>Refrigeration and cooling</t>
  </si>
  <si>
    <t>HE Computer Monitor (Based on 3 Star to 6 Star)</t>
  </si>
  <si>
    <t>HE Dishwasher (Based on 3.5 Star to 4.5 Star)</t>
  </si>
  <si>
    <t>HE domestic (or upgraded) appliances</t>
  </si>
  <si>
    <t>HE domestic appliances</t>
  </si>
  <si>
    <t>HE Freezer (Based on Standalone 2.5 Star to 3.5 Star )</t>
  </si>
  <si>
    <t>HE gas water heater</t>
  </si>
  <si>
    <t xml:space="preserve">HE heat pump clothes dryer </t>
  </si>
  <si>
    <t>HE motor (replace MEPS compliant)</t>
  </si>
  <si>
    <t>HE pumps</t>
  </si>
  <si>
    <t>HE pumps (HVAC)</t>
  </si>
  <si>
    <t>HE Pumps (pool) (Based on 2 Star to 6 star)</t>
  </si>
  <si>
    <t>HE Refrigeration (Based on 2.5 Star to 3.5 Star)</t>
  </si>
  <si>
    <t>HE stand alone AC</t>
  </si>
  <si>
    <t>HE Television (Based on 3 Star to 6 Star)</t>
  </si>
  <si>
    <t>Heat Load Reduction - HVAC</t>
  </si>
  <si>
    <t>HVAC economy cycles</t>
  </si>
  <si>
    <t>HVAC routine maintenance</t>
  </si>
  <si>
    <t>Improve fan efficiency</t>
  </si>
  <si>
    <t>Improve operation of compressed air systems</t>
  </si>
  <si>
    <t>Improve production process</t>
  </si>
  <si>
    <t>Information and education programs - Appliances impact</t>
  </si>
  <si>
    <t>Information and education programs - Hotwater impact</t>
  </si>
  <si>
    <t>Residential with gas HW</t>
  </si>
  <si>
    <t>Information and education programs - HVAC impact</t>
  </si>
  <si>
    <t>Information and education programs - Lighting impact</t>
  </si>
  <si>
    <t>Insulation - Ceiling / envelope</t>
  </si>
  <si>
    <t>Insulation - Process heating</t>
  </si>
  <si>
    <t>Insulation - Wall / envelope</t>
  </si>
  <si>
    <t>Insulation - window treatment</t>
  </si>
  <si>
    <t>Insulation - window treatment (double glaze)</t>
  </si>
  <si>
    <t>Insulation - window treatment (film)</t>
  </si>
  <si>
    <t>Leak detection</t>
  </si>
  <si>
    <t>Natural Gas - Process heating</t>
  </si>
  <si>
    <t>Off-peak electric to 5 star gas</t>
  </si>
  <si>
    <t>Off peak - so not 8,760</t>
  </si>
  <si>
    <t xml:space="preserve">Optimise compressed air systems </t>
  </si>
  <si>
    <t>Optimise HVAC</t>
  </si>
  <si>
    <t>Optimise Motor systems</t>
  </si>
  <si>
    <t>Optimise Process heating</t>
  </si>
  <si>
    <t>Replace a 3 star or less gas heater with a 5 star gas heater</t>
  </si>
  <si>
    <t>Replace a heat pump (average efficiency - 3.5 COP) with a HE heat pump (COP&gt;4.5)</t>
  </si>
  <si>
    <t>Replace a low efficiency fan motor with an electronically commutated motor</t>
  </si>
  <si>
    <t>Replace an average 2.5 Star RCAC with a 5 Star RCAC</t>
  </si>
  <si>
    <t>Replace boiler</t>
  </si>
  <si>
    <t>Replace cooling tower</t>
  </si>
  <si>
    <t>Replace Ducted Gas Heater (default 3.5 star) with a Ducted Gas (5 star+)</t>
  </si>
  <si>
    <t xml:space="preserve">Replace Ducted Heat Pump with a HE Heat Pump </t>
  </si>
  <si>
    <t>Replace electric storage with Electric Boosted Solar</t>
  </si>
  <si>
    <t>Replace electric storage with Electric Heat Pump</t>
  </si>
  <si>
    <t>Replace existing ductwork with HE ductwork (min R1.5) for gas heater</t>
  </si>
  <si>
    <t>Replace HVAC system / equipment</t>
  </si>
  <si>
    <t>Replace motor system</t>
  </si>
  <si>
    <t>Replace Natural Gas storage (below 5 star) with Gas Boosted Solar</t>
  </si>
  <si>
    <t>Replace Natural Gas storage (below 5 star) with Natural Gas storage (5 star)</t>
  </si>
  <si>
    <t>Replace storage Electric with Gas Boosted Solar</t>
  </si>
  <si>
    <t>Replace storage Electric with Natural Gas (5 star) [electric only home]</t>
  </si>
  <si>
    <t>Replace storage Electric with Natural Gas instant (5 star) [gas connected home]</t>
  </si>
  <si>
    <t>Skylights</t>
  </si>
  <si>
    <t>Solar or heat pump water heater</t>
  </si>
  <si>
    <t>Streetlighting</t>
  </si>
  <si>
    <t>Lights</t>
  </si>
  <si>
    <t>Ultra low-flow showerhead</t>
  </si>
  <si>
    <t>Upgrade - Compressed air system</t>
  </si>
  <si>
    <t>Upgrade - HVAC (Chiller)</t>
  </si>
  <si>
    <t>Upgrade - HVAC system / equipment</t>
  </si>
  <si>
    <t>Upgrade - Lighting equipment (general)</t>
  </si>
  <si>
    <t>Upgrade - Lighting equipment: Discharge</t>
  </si>
  <si>
    <t>Upgrade - Lighting equipment: Fluorescent</t>
  </si>
  <si>
    <t>Upgrade - Lighting equipment: Halogen</t>
  </si>
  <si>
    <t>Upgrade - Motor systems</t>
  </si>
  <si>
    <t>Upgrade - Process heating equipment</t>
  </si>
  <si>
    <t>Upgrade computer equipment</t>
  </si>
  <si>
    <t>Voltage optimisation</t>
  </si>
  <si>
    <t>Voltage Reduction - Lighting</t>
  </si>
  <si>
    <t>VSD - Agricultural</t>
  </si>
  <si>
    <t>Motor Systems</t>
  </si>
  <si>
    <t>Diesel</t>
  </si>
  <si>
    <t>VSDs</t>
  </si>
  <si>
    <t>VSDs (pumps)</t>
  </si>
  <si>
    <t>VSDs and controls (fans)</t>
  </si>
  <si>
    <t>Waste heat recovery - Basic chemical, chemical polymer an rubber manufacturing</t>
  </si>
  <si>
    <t>Processing heating</t>
  </si>
  <si>
    <t>Waste heat recovery - Food, beverages and tobaccco</t>
  </si>
  <si>
    <t>Waste heat recovery - Primary metal and metal product manufacturing</t>
  </si>
  <si>
    <t>Waste heat recovery - pulp and paler printing</t>
  </si>
  <si>
    <t>Waste heat recovery - Wood and wood products</t>
  </si>
  <si>
    <t>Variable</t>
  </si>
  <si>
    <t>Sources</t>
  </si>
  <si>
    <t>Nominal units</t>
  </si>
  <si>
    <t xml:space="preserve">Nominal units have been derived using a variety of methods including: 
     1. Directly sourced from publicly available data - Department of Industry and Science Residential Baseline Study 2020 - 2030.
     2. Estimated by dividing total annual sub-sector energy consumption by the average annual energy consumption per nominal unit. </t>
  </si>
  <si>
    <t>Sub-sector energy consumption baseline data</t>
  </si>
  <si>
    <t xml:space="preserve">    1. Office of Environment and Heritage Business Programs - Sector and Technology Analysis
    2. ABS Census Data
    3. External consultant baseline data
    4. Energy Market Modelling of National Energy Savings Initiative Scheme Report and Datasets</t>
  </si>
  <si>
    <t>Average energy consumption per nominal unit</t>
  </si>
  <si>
    <t>Discount rate</t>
  </si>
  <si>
    <t>Year</t>
  </si>
  <si>
    <t>Discounted</t>
  </si>
  <si>
    <t>Cumulative</t>
  </si>
  <si>
    <t>Conversion factor: GJ to MWh</t>
  </si>
  <si>
    <t>Conversion factor: PJ to MWh</t>
  </si>
  <si>
    <t>The above table doesn't consider savings from fuel switching or solar HW opportunities.</t>
  </si>
  <si>
    <t>Annual sub-sector operation hours</t>
  </si>
  <si>
    <t>Winter morning coincidence factor -  before 9am</t>
  </si>
  <si>
    <t>Winter evening coincidence factor - 5pm to 9pm</t>
  </si>
  <si>
    <t>Electricity (GWh)</t>
  </si>
  <si>
    <t>Gas (PJ)</t>
  </si>
  <si>
    <t>Energy savings opportunity</t>
  </si>
  <si>
    <t xml:space="preserve">In 2014-15, the Department of Planning, Industry and Environment (the department) commissioned a consultant to develop a list of the technical potential for energy efficiency in NSW for electricity and natural gas. The list, known as the Opportunity List, identifies the energy savings potential for over 500 activities across a range of sectors and end-uses and was populated using publicly available national and state data sources, as well as the consultancy’s internal resources.
The Opportunity List is used to provide evidence that there is still a significant opportunity to save electricity and gas in NSW through energy efficiency initiatives, and to reduce peak demand. It also acts as an input into models used by the department to forecast how many energy efficiency technologies/services are likely to be purchased or installed in NSW under different policy settings. 
The department is currently leading a project to have the opportunity list reviewed and updated, considering market changes and uptake in the last five years. Therefore, the department is seeking feedback on the assumptions in the opportunity list and whether any activities are missing. 
</t>
  </si>
  <si>
    <t xml:space="preserve">    1. Office of Environment and Heritage Business Programs - Sector and Technology Analysis
    2. ABS Census Data
    3. External consultant baseline data
    4. Energy Market Modelling of National Energy Savings Initiative Scheme Report and Datasets
    5. E3 Committee Draft Streelighting Strategy </t>
  </si>
  <si>
    <r>
      <rPr>
        <b/>
        <sz val="11"/>
        <color indexed="8"/>
        <rFont val="Arial"/>
        <family val="2"/>
      </rPr>
      <t>Table 1</t>
    </r>
    <r>
      <rPr>
        <sz val="11"/>
        <color indexed="8"/>
        <rFont val="Arial"/>
        <family val="2"/>
      </rPr>
      <t>. Estimated size of the opportunity to save electricity and gas in NSW through energy efficiency activities</t>
    </r>
  </si>
  <si>
    <t>Proportion of the total sub-sector energy consumption that is attributable to the end-use by primary fuel type (%)</t>
  </si>
  <si>
    <t>Factor that measures how likely the activity is to deliver energy savings during the summer afternoon peak period (2pm - 7pm)</t>
  </si>
  <si>
    <t>Factor that measures how likely the activity is to deliver energy savings during the summer evening peak period (5pm - 9pm)</t>
  </si>
  <si>
    <t>Factor that measures how likely the activity is to deliver energy savings during the winter evening peak period (5pm - 9pm)</t>
  </si>
  <si>
    <t>Factor that measures how likely the activity is to deliver energy savings during the winter morning peak period (before 9am)</t>
  </si>
  <si>
    <t>Peak demand reductions delivered by the activity during the summer afternoon peak period (2pm - 7pm)</t>
  </si>
  <si>
    <t xml:space="preserve">Indicates how established the technology is in the sub-sector within NSW. This impacts the rate of uptake in our modelling. Activities that are classified and early or very mature (i.e. over 80% penetration) will have a slower rate of uptake. </t>
  </si>
  <si>
    <t>Indicates how established the technology is in the sub-sector within NSW. This impacts the rate of uptake in our modelling. Activities that are classified and early or very mature (i.e. over 80% penetration) will have a slower rate of uptake.</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</si>
</sst>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0.0"/>
    <numFmt numFmtId="165" formatCode="_-* #,##0_-;\-* #,##0_-;_-* &quot;-&quot;??_-;_-@_-"/>
    <numFmt numFmtId="166" formatCode="0.0"/>
    <numFmt numFmtId="167" formatCode="[$$-C09]#,##0.00;[Red]&quot;-&quot;[$$-C09]#,##0.00"/>
    <numFmt numFmtId="168" formatCode="_-* #,##0.0_-;\-* #,##0.0_-;_-* &quot;-&quot;??_-;_-@_-"/>
  </numFmts>
  <fonts count="29" x14ac:knownFonts="1">
    <font>
      <sz val="11"/>
      <color theme="1"/>
      <name val="Calibri"/>
      <family val="2"/>
      <scheme val="minor"/>
    </font>
    <font>
      <sz val="9"/>
      <color indexed="81"/>
      <name val="Tahoma"/>
      <family val="2"/>
    </font>
    <font>
      <sz val="11"/>
      <color indexed="8"/>
      <name val="Arial"/>
      <family val="2"/>
    </font>
    <font>
      <b/>
      <sz val="11"/>
      <color indexed="8"/>
      <name val="Arial"/>
      <family val="2"/>
    </font>
    <font>
      <sz val="11"/>
      <name val="Arial"/>
      <family val="2"/>
    </font>
    <font>
      <i/>
      <sz val="11"/>
      <name val="Arial"/>
      <family val="2"/>
    </font>
    <font>
      <b/>
      <sz val="11"/>
      <name val="Arial"/>
      <family val="2"/>
    </font>
    <font>
      <sz val="11"/>
      <color theme="1"/>
      <name val="Calibri"/>
      <family val="2"/>
      <scheme val="minor"/>
    </font>
    <font>
      <sz val="11"/>
      <color rgb="FF006100"/>
      <name val="Calibri"/>
      <family val="2"/>
      <scheme val="minor"/>
    </font>
    <font>
      <sz val="10"/>
      <color theme="1"/>
      <name val="Calibri"/>
      <family val="2"/>
      <scheme val="minor"/>
    </font>
    <font>
      <sz val="11"/>
      <color theme="1"/>
      <name val="Arial"/>
      <family val="2"/>
    </font>
    <font>
      <b/>
      <i/>
      <sz val="16"/>
      <color rgb="FF000000"/>
      <name val="Arial"/>
      <family val="2"/>
    </font>
    <font>
      <u/>
      <sz val="11"/>
      <color theme="10"/>
      <name val="Arial"/>
      <family val="2"/>
    </font>
    <font>
      <b/>
      <i/>
      <u/>
      <sz val="10"/>
      <color rgb="FF000000"/>
      <name val="Arial"/>
      <family val="2"/>
    </font>
    <font>
      <sz val="11"/>
      <color theme="0"/>
      <name val="Calibri"/>
      <family val="2"/>
      <scheme val="minor"/>
    </font>
    <font>
      <sz val="8"/>
      <color rgb="FF222222"/>
      <name val="Arial"/>
      <family val="2"/>
    </font>
    <font>
      <i/>
      <sz val="11"/>
      <color theme="1"/>
      <name val="Arial"/>
      <family val="2"/>
    </font>
    <font>
      <b/>
      <i/>
      <sz val="11"/>
      <color theme="1"/>
      <name val="Arial"/>
      <family val="2"/>
    </font>
    <font>
      <i/>
      <sz val="11"/>
      <color rgb="FFFF0000"/>
      <name val="Arial"/>
      <family val="2"/>
    </font>
    <font>
      <sz val="11"/>
      <color rgb="FF4C6D41"/>
      <name val="Arial"/>
      <family val="2"/>
    </font>
    <font>
      <sz val="11"/>
      <color rgb="FF222222"/>
      <name val="Arial"/>
      <family val="2"/>
    </font>
    <font>
      <b/>
      <sz val="11"/>
      <color theme="0"/>
      <name val="Arial"/>
      <family val="2"/>
    </font>
    <font>
      <b/>
      <sz val="11"/>
      <color rgb="FF4C6D41"/>
      <name val="Arial"/>
      <family val="2"/>
    </font>
    <font>
      <b/>
      <sz val="22"/>
      <color rgb="FF4C6D41"/>
      <name val="Arial"/>
      <family val="2"/>
    </font>
    <font>
      <b/>
      <sz val="11"/>
      <color theme="1"/>
      <name val="Arial"/>
      <family val="2"/>
    </font>
    <font>
      <b/>
      <sz val="11"/>
      <color theme="0"/>
      <name val="Calibri"/>
      <family val="2"/>
      <scheme val="minor"/>
    </font>
    <font>
      <b/>
      <sz val="12"/>
      <color theme="0"/>
      <name val="Arial"/>
      <family val="2"/>
    </font>
    <font>
      <b/>
      <sz val="14"/>
      <color theme="0"/>
      <name val="Arial"/>
      <family val="2"/>
    </font>
    <font>
      <b/>
      <sz val="9"/>
      <color theme="0"/>
      <name val="Arial"/>
      <family val="2"/>
    </font>
  </fonts>
  <fills count="15">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4C6D41"/>
        <bgColor indexed="64"/>
      </patternFill>
    </fill>
    <fill>
      <patternFill patternType="solid">
        <fgColor rgb="FFACB137"/>
        <bgColor indexed="64"/>
      </patternFill>
    </fill>
    <fill>
      <patternFill patternType="solid">
        <fgColor rgb="FFEDF0F3"/>
        <bgColor indexed="64"/>
      </patternFill>
    </fill>
    <fill>
      <patternFill patternType="solid">
        <fgColor rgb="FF00718F"/>
        <bgColor indexed="64"/>
      </patternFill>
    </fill>
    <fill>
      <patternFill patternType="solid">
        <fgColor rgb="FF00B8A5"/>
        <bgColor indexed="64"/>
      </patternFill>
    </fill>
    <fill>
      <patternFill patternType="solid">
        <fgColor theme="3"/>
        <bgColor indexed="64"/>
      </patternFill>
    </fill>
    <fill>
      <patternFill patternType="solid">
        <fgColor theme="7" tint="0.79998168889431442"/>
        <bgColor indexed="64"/>
      </patternFill>
    </fill>
  </fills>
  <borders count="30">
    <border>
      <start/>
      <end/>
      <top/>
      <bottom/>
      <diagonal/>
    </border>
    <border>
      <start style="thin">
        <color indexed="64"/>
      </start>
      <end style="thin">
        <color indexed="64"/>
      </end>
      <top style="thin">
        <color indexed="64"/>
      </top>
      <bottom style="thin">
        <color indexed="64"/>
      </bottom>
      <diagonal/>
    </border>
    <border>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medium">
        <color indexed="64"/>
      </start>
      <end/>
      <top/>
      <bottom style="medium">
        <color indexed="64"/>
      </bottom>
      <diagonal/>
    </border>
    <border>
      <start/>
      <end/>
      <top/>
      <bottom style="medium">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top style="medium">
        <color indexed="64"/>
      </top>
      <bottom style="thin">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top style="thin">
        <color indexed="64"/>
      </top>
      <bottom style="thin">
        <color indexed="64"/>
      </bottom>
      <diagonal/>
    </border>
    <border>
      <start style="medium">
        <color indexed="64"/>
      </start>
      <end/>
      <top style="medium">
        <color indexed="64"/>
      </top>
      <bottom/>
      <diagonal/>
    </border>
    <border>
      <start style="medium">
        <color indexed="64"/>
      </start>
      <end/>
      <top style="thin">
        <color indexed="64"/>
      </top>
      <bottom style="medium">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end style="medium">
        <color indexed="64"/>
      </end>
      <top/>
      <bottom style="medium">
        <color indexed="64"/>
      </bottom>
      <diagonal/>
    </border>
    <border>
      <start style="thin">
        <color indexed="64"/>
      </start>
      <end style="thin">
        <color indexed="64"/>
      </end>
      <top style="medium">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bottom style="thin">
        <color indexed="64"/>
      </bottom>
      <diagonal/>
    </border>
    <border>
      <start style="thin">
        <color indexed="64"/>
      </start>
      <end style="thin">
        <color indexed="64"/>
      </end>
      <top/>
      <bottom style="thin">
        <color indexed="64"/>
      </bottom>
      <diagonal/>
    </border>
    <border>
      <start style="thin">
        <color indexed="64"/>
      </start>
      <end/>
      <top/>
      <bottom style="thin">
        <color indexed="64"/>
      </bottom>
      <diagonal/>
    </border>
    <border>
      <start/>
      <end style="thin">
        <color indexed="64"/>
      </end>
      <top style="thin">
        <color indexed="64"/>
      </top>
      <bottom/>
      <diagonal/>
    </border>
    <border>
      <start style="thin">
        <color indexed="64"/>
      </start>
      <end style="thin">
        <color indexed="64"/>
      </end>
      <top style="thin">
        <color indexed="64"/>
      </top>
      <bottom/>
      <diagonal/>
    </border>
    <border>
      <start style="thin">
        <color indexed="64"/>
      </start>
      <end/>
      <top style="thin">
        <color indexed="64"/>
      </top>
      <bottom/>
      <diagonal/>
    </border>
    <border>
      <start style="medium">
        <color indexed="64"/>
      </start>
      <end/>
      <top style="medium">
        <color indexed="64"/>
      </top>
      <bottom style="medium">
        <color indexed="64"/>
      </bottom>
      <diagonal/>
    </border>
    <border>
      <start/>
      <end style="medium">
        <color indexed="64"/>
      </end>
      <top style="medium">
        <color indexed="64"/>
      </top>
      <bottom style="medium">
        <color indexed="64"/>
      </bottom>
      <diagonal/>
    </border>
  </borders>
  <cellStyleXfs count="15">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11" fillId="0" borderId="0" applyNumberFormat="0" applyFill="0" applyBorder="0" applyProtection="0">
      <alignment horizontal="center"/>
    </xf>
    <xf numFmtId="0" fontId="11" fillId="0" borderId="0" applyNumberFormat="0" applyFill="0" applyBorder="0" applyProtection="0">
      <alignment horizontal="center" textRotation="90"/>
    </xf>
    <xf numFmtId="0" fontId="12" fillId="0" borderId="0" applyNumberFormat="0" applyFill="0" applyBorder="0" applyAlignment="0" applyProtection="0"/>
    <xf numFmtId="0" fontId="9" fillId="0" borderId="0"/>
    <xf numFmtId="0" fontId="10" fillId="0" borderId="0"/>
    <xf numFmtId="0" fontId="9"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167" fontId="13" fillId="0" borderId="0" applyFill="0" applyBorder="0" applyAlignment="0" applyProtection="0"/>
  </cellStyleXfs>
  <cellXfs count="147">
    <xf numFmtId="0" fontId="0" fillId="0" borderId="0" xfId="0"/>
    <xf numFmtId="0" fontId="0" fillId="3" borderId="0" xfId="0" applyFill="1"/>
    <xf numFmtId="0" fontId="14" fillId="4" borderId="1" xfId="0" applyFont="1" applyFill="1" applyBorder="1"/>
    <xf numFmtId="9" fontId="0" fillId="0" borderId="1" xfId="0" applyNumberFormat="1" applyBorder="1"/>
    <xf numFmtId="0" fontId="0" fillId="0" borderId="1" xfId="0" applyBorder="1"/>
    <xf numFmtId="166" fontId="0" fillId="0" borderId="1" xfId="0" applyNumberFormat="1" applyBorder="1"/>
    <xf numFmtId="0" fontId="0" fillId="3" borderId="0" xfId="0" applyFont="1" applyFill="1"/>
    <xf numFmtId="0" fontId="14" fillId="4" borderId="1" xfId="0" applyFont="1" applyFill="1" applyBorder="1" applyAlignment="1">
      <alignment vertical="center"/>
    </xf>
    <xf numFmtId="0" fontId="0" fillId="3" borderId="0" xfId="0" applyFill="1" applyAlignment="1">
      <alignment vertical="center"/>
    </xf>
    <xf numFmtId="0" fontId="15" fillId="3" borderId="0" xfId="0" applyFont="1" applyFill="1" applyBorder="1"/>
    <xf numFmtId="16" fontId="0" fillId="3" borderId="0" xfId="0" applyNumberFormat="1" applyFill="1"/>
    <xf numFmtId="0" fontId="0" fillId="0" borderId="0" xfId="0" applyFont="1" applyFill="1" applyAlignment="1">
      <alignment horizontal="right"/>
    </xf>
    <xf numFmtId="1" fontId="0" fillId="0" borderId="0" xfId="0" applyNumberFormat="1" applyFont="1" applyFill="1" applyAlignment="1">
      <alignment horizontal="right"/>
    </xf>
    <xf numFmtId="0" fontId="0" fillId="0" borderId="0" xfId="0" applyFont="1" applyFill="1" applyAlignment="1">
      <alignment horizontal="right" vertical="top"/>
    </xf>
    <xf numFmtId="9" fontId="0" fillId="0" borderId="0" xfId="0" applyNumberFormat="1" applyFont="1" applyFill="1" applyAlignment="1">
      <alignment horizontal="right" vertical="top"/>
    </xf>
    <xf numFmtId="0" fontId="0" fillId="0" borderId="0" xfId="0" applyFont="1" applyAlignment="1">
      <alignment horizontal="right"/>
    </xf>
    <xf numFmtId="4" fontId="0" fillId="0" borderId="0" xfId="0" applyNumberFormat="1" applyFont="1" applyFill="1" applyAlignment="1">
      <alignment horizontal="right" vertical="top"/>
    </xf>
    <xf numFmtId="43" fontId="0" fillId="0" borderId="0" xfId="0" applyNumberFormat="1" applyFont="1" applyFill="1" applyAlignment="1">
      <alignment horizontal="right"/>
    </xf>
    <xf numFmtId="0" fontId="0" fillId="0" borderId="0" xfId="0" applyFont="1" applyAlignment="1">
      <alignment horizontal="left"/>
    </xf>
    <xf numFmtId="0" fontId="0" fillId="0" borderId="0" xfId="0" applyFont="1" applyAlignment="1">
      <alignment horizontal="center"/>
    </xf>
    <xf numFmtId="0" fontId="0" fillId="0" borderId="0" xfId="0" applyFont="1" applyFill="1" applyAlignment="1">
      <alignment horizontal="left" vertical="top"/>
    </xf>
    <xf numFmtId="0" fontId="0" fillId="0" borderId="0" xfId="0" applyFont="1" applyFill="1" applyAlignment="1">
      <alignment horizontal="left"/>
    </xf>
    <xf numFmtId="0" fontId="10" fillId="5" borderId="0" xfId="0" applyFont="1" applyFill="1"/>
    <xf numFmtId="0" fontId="16" fillId="6" borderId="2" xfId="0" applyFont="1" applyFill="1" applyBorder="1"/>
    <xf numFmtId="0" fontId="10" fillId="6" borderId="2" xfId="0" applyFont="1" applyFill="1" applyBorder="1"/>
    <xf numFmtId="0" fontId="10" fillId="6" borderId="3" xfId="0" applyFont="1" applyFill="1" applyBorder="1"/>
    <xf numFmtId="0" fontId="10" fillId="6" borderId="4" xfId="0" applyFont="1" applyFill="1" applyBorder="1"/>
    <xf numFmtId="0" fontId="10" fillId="6" borderId="0" xfId="0" applyFont="1" applyFill="1" applyBorder="1"/>
    <xf numFmtId="0" fontId="10" fillId="6" borderId="5" xfId="0" applyFont="1" applyFill="1" applyBorder="1"/>
    <xf numFmtId="0" fontId="10" fillId="6" borderId="4" xfId="0" applyFont="1" applyFill="1" applyBorder="1" applyAlignment="1">
      <alignment horizontal="left" indent="1"/>
    </xf>
    <xf numFmtId="0" fontId="16" fillId="6" borderId="0" xfId="0" applyFont="1" applyFill="1" applyBorder="1" applyAlignment="1">
      <alignment horizontal="left" vertical="top" wrapText="1"/>
    </xf>
    <xf numFmtId="0" fontId="10" fillId="6" borderId="4" xfId="0" applyFont="1" applyFill="1" applyBorder="1" applyAlignment="1">
      <alignment horizontal="left" vertical="center" wrapText="1"/>
    </xf>
    <xf numFmtId="0" fontId="17" fillId="6" borderId="0" xfId="0" applyFont="1" applyFill="1" applyBorder="1" applyAlignment="1">
      <alignment horizontal="left" vertical="top" wrapText="1"/>
    </xf>
    <xf numFmtId="0" fontId="10" fillId="5" borderId="0" xfId="0" applyFont="1" applyFill="1" applyAlignment="1">
      <alignment vertical="center" wrapText="1"/>
    </xf>
    <xf numFmtId="0" fontId="10" fillId="6" borderId="6" xfId="0" applyFont="1" applyFill="1" applyBorder="1" applyAlignment="1">
      <alignment horizontal="left" indent="1"/>
    </xf>
    <xf numFmtId="0" fontId="16" fillId="6" borderId="7" xfId="0" applyFont="1" applyFill="1" applyBorder="1" applyAlignment="1">
      <alignment wrapText="1"/>
    </xf>
    <xf numFmtId="0" fontId="18" fillId="6" borderId="7" xfId="0" applyFont="1" applyFill="1" applyBorder="1" applyAlignment="1">
      <alignment wrapText="1"/>
    </xf>
    <xf numFmtId="0" fontId="19" fillId="6" borderId="2" xfId="0" applyFont="1" applyFill="1" applyBorder="1"/>
    <xf numFmtId="168" fontId="10" fillId="0" borderId="8" xfId="1" applyNumberFormat="1" applyFont="1" applyFill="1" applyBorder="1" applyAlignment="1">
      <alignment horizontal="left" vertical="center" wrapText="1" indent="1"/>
    </xf>
    <xf numFmtId="168" fontId="10" fillId="0" borderId="9" xfId="1" applyNumberFormat="1" applyFont="1" applyFill="1" applyBorder="1" applyAlignment="1">
      <alignment horizontal="left" vertical="center" wrapText="1" indent="1"/>
    </xf>
    <xf numFmtId="0" fontId="10" fillId="0" borderId="1" xfId="7" applyFont="1" applyBorder="1" applyAlignment="1">
      <alignment vertical="center" wrapText="1"/>
    </xf>
    <xf numFmtId="0" fontId="20" fillId="7" borderId="1" xfId="0" applyFont="1" applyFill="1" applyBorder="1" applyAlignment="1">
      <alignment horizontal="center" vertical="center"/>
    </xf>
    <xf numFmtId="0" fontId="21" fillId="8" borderId="10" xfId="0" applyFont="1" applyFill="1" applyBorder="1" applyAlignment="1">
      <alignment horizontal="left" vertical="center" wrapText="1" inden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10" fillId="0" borderId="13" xfId="0" applyFont="1" applyFill="1" applyBorder="1" applyAlignment="1">
      <alignment horizontal="left" vertical="center" wrapText="1" indent="1"/>
    </xf>
    <xf numFmtId="0" fontId="22" fillId="6" borderId="4" xfId="0" applyFont="1" applyFill="1" applyBorder="1" applyAlignment="1">
      <alignment horizontal="left" indent="1"/>
    </xf>
    <xf numFmtId="0" fontId="19" fillId="6" borderId="0" xfId="0" applyFont="1" applyFill="1" applyBorder="1"/>
    <xf numFmtId="0" fontId="16" fillId="6" borderId="0" xfId="0" applyFont="1" applyFill="1" applyBorder="1"/>
    <xf numFmtId="0" fontId="23" fillId="6" borderId="14" xfId="0" applyFont="1" applyFill="1" applyBorder="1" applyAlignment="1">
      <alignment horizontal="left" indent="1"/>
    </xf>
    <xf numFmtId="0" fontId="24" fillId="10" borderId="15" xfId="0" applyFont="1" applyFill="1" applyBorder="1" applyAlignment="1">
      <alignment horizontal="left" vertical="center" wrapText="1" indent="1"/>
    </xf>
    <xf numFmtId="168" fontId="24" fillId="10" borderId="16" xfId="1" applyNumberFormat="1" applyFont="1" applyFill="1" applyBorder="1" applyAlignment="1">
      <alignment horizontal="center" vertical="center" wrapText="1"/>
    </xf>
    <xf numFmtId="168" fontId="24" fillId="10" borderId="17" xfId="1" applyNumberFormat="1" applyFont="1" applyFill="1" applyBorder="1" applyAlignment="1">
      <alignment horizontal="center" vertical="center" wrapText="1"/>
    </xf>
    <xf numFmtId="0" fontId="17" fillId="6" borderId="5" xfId="0" applyFont="1" applyFill="1" applyBorder="1" applyAlignment="1">
      <alignment vertical="top" wrapText="1"/>
    </xf>
    <xf numFmtId="0" fontId="10" fillId="6" borderId="5" xfId="0" applyFont="1" applyFill="1" applyBorder="1" applyAlignment="1">
      <alignment vertical="top" wrapText="1"/>
    </xf>
    <xf numFmtId="0" fontId="16" fillId="6" borderId="18" xfId="0" applyFont="1" applyFill="1" applyBorder="1" applyAlignment="1">
      <alignment wrapText="1"/>
    </xf>
    <xf numFmtId="3" fontId="4" fillId="0" borderId="1" xfId="0" applyNumberFormat="1" applyFont="1" applyFill="1" applyBorder="1" applyAlignment="1">
      <alignment horizontal="left" vertical="top"/>
    </xf>
    <xf numFmtId="9" fontId="4" fillId="0" borderId="1" xfId="0" applyNumberFormat="1" applyFont="1" applyFill="1" applyBorder="1" applyAlignment="1">
      <alignment horizontal="right" vertical="top"/>
    </xf>
    <xf numFmtId="164" fontId="4" fillId="0" borderId="1" xfId="0" applyNumberFormat="1" applyFont="1" applyFill="1" applyBorder="1" applyAlignment="1">
      <alignment horizontal="right" vertical="top"/>
    </xf>
    <xf numFmtId="3" fontId="4" fillId="0" borderId="1" xfId="0" applyNumberFormat="1" applyFont="1" applyFill="1" applyBorder="1" applyAlignment="1">
      <alignment horizontal="right" vertical="top"/>
    </xf>
    <xf numFmtId="9" fontId="4" fillId="0" borderId="1" xfId="10" applyNumberFormat="1" applyFont="1" applyFill="1" applyBorder="1" applyAlignment="1">
      <alignment horizontal="right" vertical="top"/>
    </xf>
    <xf numFmtId="165" fontId="4" fillId="0" borderId="1" xfId="1" applyNumberFormat="1" applyFont="1" applyFill="1" applyBorder="1" applyAlignment="1">
      <alignment horizontal="right" vertical="top"/>
    </xf>
    <xf numFmtId="3" fontId="4" fillId="0" borderId="1" xfId="0" applyNumberFormat="1" applyFont="1" applyFill="1" applyBorder="1" applyAlignment="1">
      <alignment vertical="top"/>
    </xf>
    <xf numFmtId="3" fontId="4" fillId="0" borderId="1" xfId="0" applyNumberFormat="1" applyFont="1" applyFill="1" applyBorder="1" applyAlignment="1">
      <alignment horizontal="center" vertical="top"/>
    </xf>
    <xf numFmtId="165" fontId="4" fillId="0" borderId="1" xfId="0" applyNumberFormat="1" applyFont="1" applyFill="1" applyBorder="1" applyAlignment="1">
      <alignment horizontal="right" vertical="top"/>
    </xf>
    <xf numFmtId="4" fontId="4" fillId="0" borderId="1" xfId="0" applyNumberFormat="1" applyFont="1" applyFill="1" applyBorder="1" applyAlignment="1">
      <alignment horizontal="right" vertical="top"/>
    </xf>
    <xf numFmtId="3" fontId="5" fillId="0" borderId="1" xfId="0" applyNumberFormat="1" applyFont="1" applyFill="1" applyBorder="1" applyAlignment="1">
      <alignment vertical="top"/>
    </xf>
    <xf numFmtId="0" fontId="4" fillId="0" borderId="1" xfId="0" applyFont="1" applyFill="1" applyBorder="1" applyAlignment="1">
      <alignment horizontal="left"/>
    </xf>
    <xf numFmtId="3" fontId="5" fillId="0" borderId="1" xfId="0" applyNumberFormat="1" applyFont="1" applyFill="1" applyBorder="1" applyAlignment="1">
      <alignment horizontal="center" vertical="top"/>
    </xf>
    <xf numFmtId="3" fontId="6" fillId="0" borderId="1" xfId="0" applyNumberFormat="1" applyFont="1" applyFill="1" applyBorder="1" applyAlignment="1">
      <alignment horizontal="center" vertical="top"/>
    </xf>
    <xf numFmtId="0" fontId="4" fillId="0" borderId="1" xfId="0" applyFont="1" applyFill="1" applyBorder="1" applyAlignment="1">
      <alignment horizontal="left" vertical="top"/>
    </xf>
    <xf numFmtId="9" fontId="4" fillId="0" borderId="1" xfId="10" applyNumberFormat="1" applyFont="1" applyFill="1" applyBorder="1" applyAlignment="1">
      <alignment horizontal="right"/>
    </xf>
    <xf numFmtId="0" fontId="21" fillId="11" borderId="1" xfId="0" applyFont="1" applyFill="1" applyBorder="1" applyAlignment="1">
      <alignment horizontal="left" vertical="center" wrapText="1"/>
    </xf>
    <xf numFmtId="0" fontId="21" fillId="11" borderId="1" xfId="3" applyFont="1" applyFill="1" applyBorder="1" applyAlignment="1">
      <alignment horizontal="left" vertical="center" wrapText="1"/>
    </xf>
    <xf numFmtId="9" fontId="21" fillId="11" borderId="1" xfId="3" applyNumberFormat="1" applyFont="1" applyFill="1" applyBorder="1" applyAlignment="1">
      <alignment horizontal="left" vertical="center" wrapText="1"/>
    </xf>
    <xf numFmtId="0" fontId="21" fillId="12" borderId="1" xfId="0" applyFont="1" applyFill="1" applyBorder="1" applyAlignment="1">
      <alignment horizontal="left" vertical="center" wrapText="1"/>
    </xf>
    <xf numFmtId="3" fontId="21" fillId="11" borderId="1" xfId="3" applyNumberFormat="1" applyFont="1" applyFill="1" applyBorder="1" applyAlignment="1">
      <alignment horizontal="left" vertical="center" wrapText="1"/>
    </xf>
    <xf numFmtId="3" fontId="21" fillId="12" borderId="1" xfId="3" applyNumberFormat="1" applyFont="1" applyFill="1" applyBorder="1" applyAlignment="1">
      <alignment horizontal="left" vertical="center" wrapText="1"/>
    </xf>
    <xf numFmtId="9" fontId="21" fillId="11" borderId="1" xfId="10" applyNumberFormat="1" applyFont="1" applyFill="1" applyBorder="1" applyAlignment="1">
      <alignment horizontal="left" vertical="center" wrapText="1"/>
    </xf>
    <xf numFmtId="0" fontId="21" fillId="12" borderId="1" xfId="3" applyFont="1" applyFill="1" applyBorder="1" applyAlignment="1">
      <alignment horizontal="left" vertical="center" wrapText="1"/>
    </xf>
    <xf numFmtId="3" fontId="21" fillId="11" borderId="1" xfId="0" applyNumberFormat="1" applyFont="1" applyFill="1" applyBorder="1" applyAlignment="1">
      <alignment horizontal="left" vertical="center" wrapText="1"/>
    </xf>
    <xf numFmtId="44" fontId="21" fillId="12" borderId="1" xfId="2" applyNumberFormat="1" applyFont="1" applyFill="1" applyBorder="1" applyAlignment="1">
      <alignment horizontal="left" vertical="center" wrapText="1"/>
    </xf>
    <xf numFmtId="44" fontId="21" fillId="11" borderId="1" xfId="2" applyNumberFormat="1" applyFont="1" applyFill="1" applyBorder="1" applyAlignment="1">
      <alignment horizontal="left" vertical="center" wrapText="1"/>
    </xf>
    <xf numFmtId="164" fontId="21" fillId="12" borderId="1" xfId="0" applyNumberFormat="1" applyFont="1" applyFill="1" applyBorder="1" applyAlignment="1">
      <alignment horizontal="left" vertical="center" wrapText="1"/>
    </xf>
    <xf numFmtId="0" fontId="25" fillId="0" borderId="0" xfId="0" applyFont="1" applyFill="1" applyAlignment="1">
      <alignment horizontal="center" vertical="center" wrapText="1"/>
    </xf>
    <xf numFmtId="9" fontId="7" fillId="0" borderId="0" xfId="10" applyFont="1" applyFill="1" applyAlignment="1">
      <alignment horizontal="right" vertical="top"/>
    </xf>
    <xf numFmtId="9" fontId="7" fillId="0" borderId="0" xfId="10" applyFont="1" applyFill="1" applyAlignment="1">
      <alignment horizontal="right"/>
    </xf>
    <xf numFmtId="0" fontId="10" fillId="5" borderId="0" xfId="0" applyFont="1" applyFill="1" applyAlignment="1">
      <alignment horizontal="center"/>
    </xf>
    <xf numFmtId="0" fontId="26" fillId="8" borderId="14" xfId="0" applyFont="1" applyFill="1" applyBorder="1" applyAlignment="1">
      <alignment horizontal="left" vertical="center"/>
    </xf>
    <xf numFmtId="0" fontId="27" fillId="8" borderId="3" xfId="0" applyFont="1" applyFill="1" applyBorder="1" applyAlignment="1">
      <alignment horizontal="left" vertical="center"/>
    </xf>
    <xf numFmtId="0" fontId="28" fillId="11" borderId="11" xfId="3" applyFont="1" applyFill="1" applyBorder="1" applyAlignment="1">
      <alignment horizontal="center" vertical="center" wrapText="1"/>
    </xf>
    <xf numFmtId="0" fontId="10" fillId="6" borderId="12" xfId="0" applyFont="1" applyFill="1" applyBorder="1" applyAlignment="1">
      <alignment vertical="center" wrapText="1"/>
    </xf>
    <xf numFmtId="0" fontId="28" fillId="12" borderId="16" xfId="0" applyFont="1" applyFill="1" applyBorder="1" applyAlignment="1">
      <alignment horizontal="center" vertical="center" wrapText="1"/>
    </xf>
    <xf numFmtId="0" fontId="10" fillId="6" borderId="17" xfId="0" applyFont="1" applyFill="1" applyBorder="1" applyAlignment="1">
      <alignment vertical="center" wrapText="1"/>
    </xf>
    <xf numFmtId="0" fontId="21" fillId="8" borderId="11" xfId="0" applyFont="1" applyFill="1" applyBorder="1" applyAlignment="1">
      <alignment horizontal="left" vertical="center"/>
    </xf>
    <xf numFmtId="0" fontId="21" fillId="8" borderId="19" xfId="0" applyFont="1" applyFill="1" applyBorder="1" applyAlignment="1">
      <alignment horizontal="left" vertical="center"/>
    </xf>
    <xf numFmtId="0" fontId="10" fillId="0" borderId="8" xfId="0" applyFont="1" applyFill="1" applyBorder="1" applyAlignment="1">
      <alignment horizontal="center" vertical="center"/>
    </xf>
    <xf numFmtId="0" fontId="10" fillId="5" borderId="0" xfId="0" applyFont="1" applyFill="1" applyAlignment="1">
      <alignment vertical="center"/>
    </xf>
    <xf numFmtId="0" fontId="10" fillId="3" borderId="0" xfId="0" applyFont="1" applyFill="1"/>
    <xf numFmtId="0" fontId="21" fillId="13" borderId="11" xfId="0" applyFont="1" applyFill="1" applyBorder="1" applyAlignment="1">
      <alignment vertical="center"/>
    </xf>
    <xf numFmtId="0" fontId="21" fillId="13" borderId="12" xfId="0" applyFont="1" applyFill="1" applyBorder="1" applyAlignment="1">
      <alignment vertical="center"/>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16" xfId="0" applyFont="1" applyFill="1" applyBorder="1" applyAlignment="1">
      <alignment vertical="center" wrapText="1"/>
    </xf>
    <xf numFmtId="1" fontId="4" fillId="0" borderId="20" xfId="1" applyNumberFormat="1" applyFont="1" applyFill="1" applyBorder="1" applyAlignment="1">
      <alignment horizontal="left" vertical="center"/>
    </xf>
    <xf numFmtId="9" fontId="4" fillId="0" borderId="21" xfId="10" applyNumberFormat="1" applyFont="1" applyFill="1" applyBorder="1" applyAlignment="1">
      <alignment horizontal="right" vertical="top"/>
    </xf>
    <xf numFmtId="0" fontId="21" fillId="11" borderId="22" xfId="0" applyFont="1" applyFill="1" applyBorder="1" applyAlignment="1">
      <alignment horizontal="left" vertical="center" wrapText="1"/>
    </xf>
    <xf numFmtId="0" fontId="21" fillId="11" borderId="23" xfId="3" applyFont="1" applyFill="1" applyBorder="1" applyAlignment="1">
      <alignment horizontal="left" vertical="center" wrapText="1"/>
    </xf>
    <xf numFmtId="9" fontId="21" fillId="11" borderId="23" xfId="3" applyNumberFormat="1" applyFont="1" applyFill="1" applyBorder="1" applyAlignment="1">
      <alignment horizontal="left" vertical="center" wrapText="1"/>
    </xf>
    <xf numFmtId="0" fontId="21" fillId="11" borderId="23" xfId="0" applyFont="1" applyFill="1" applyBorder="1" applyAlignment="1">
      <alignment horizontal="left" vertical="center" wrapText="1"/>
    </xf>
    <xf numFmtId="0" fontId="21" fillId="12" borderId="23" xfId="0" applyFont="1" applyFill="1" applyBorder="1" applyAlignment="1">
      <alignment horizontal="left" vertical="center" wrapText="1"/>
    </xf>
    <xf numFmtId="3" fontId="21" fillId="11" borderId="23" xfId="3" applyNumberFormat="1" applyFont="1" applyFill="1" applyBorder="1" applyAlignment="1">
      <alignment horizontal="left" vertical="center" wrapText="1"/>
    </xf>
    <xf numFmtId="3" fontId="21" fillId="12" borderId="23" xfId="3" applyNumberFormat="1" applyFont="1" applyFill="1" applyBorder="1" applyAlignment="1">
      <alignment horizontal="left" vertical="center" wrapText="1"/>
    </xf>
    <xf numFmtId="9" fontId="21" fillId="11" borderId="23" xfId="10" applyNumberFormat="1" applyFont="1" applyFill="1" applyBorder="1" applyAlignment="1">
      <alignment horizontal="left" vertical="center" wrapText="1"/>
    </xf>
    <xf numFmtId="0" fontId="21" fillId="12" borderId="23" xfId="3" applyFont="1" applyFill="1" applyBorder="1" applyAlignment="1">
      <alignment horizontal="left" vertical="center" wrapText="1"/>
    </xf>
    <xf numFmtId="3" fontId="21" fillId="11" borderId="23" xfId="0" applyNumberFormat="1" applyFont="1" applyFill="1" applyBorder="1" applyAlignment="1">
      <alignment horizontal="left" vertical="center" wrapText="1"/>
    </xf>
    <xf numFmtId="44" fontId="21" fillId="12" borderId="23" xfId="2" applyNumberFormat="1" applyFont="1" applyFill="1" applyBorder="1" applyAlignment="1">
      <alignment horizontal="left" vertical="center" wrapText="1"/>
    </xf>
    <xf numFmtId="44" fontId="21" fillId="11" borderId="23" xfId="2" applyNumberFormat="1" applyFont="1" applyFill="1" applyBorder="1" applyAlignment="1">
      <alignment horizontal="left" vertical="center" wrapText="1"/>
    </xf>
    <xf numFmtId="164" fontId="21" fillId="12" borderId="23" xfId="0" applyNumberFormat="1" applyFont="1" applyFill="1" applyBorder="1" applyAlignment="1">
      <alignment horizontal="left" vertical="center" wrapText="1"/>
    </xf>
    <xf numFmtId="9" fontId="21" fillId="11" borderId="24" xfId="10" applyNumberFormat="1" applyFont="1" applyFill="1" applyBorder="1" applyAlignment="1">
      <alignment horizontal="left" vertical="center" wrapText="1"/>
    </xf>
    <xf numFmtId="1" fontId="4" fillId="0" borderId="25" xfId="1" applyNumberFormat="1" applyFont="1" applyFill="1" applyBorder="1" applyAlignment="1">
      <alignment horizontal="left" vertical="center"/>
    </xf>
    <xf numFmtId="3" fontId="4" fillId="0" borderId="26" xfId="0" applyNumberFormat="1" applyFont="1" applyFill="1" applyBorder="1" applyAlignment="1">
      <alignment horizontal="left" vertical="top"/>
    </xf>
    <xf numFmtId="9" fontId="4" fillId="0" borderId="26" xfId="0" applyNumberFormat="1" applyFont="1" applyFill="1" applyBorder="1" applyAlignment="1">
      <alignment horizontal="right" vertical="top"/>
    </xf>
    <xf numFmtId="3" fontId="4" fillId="0" borderId="26" xfId="0" applyNumberFormat="1" applyFont="1" applyFill="1" applyBorder="1" applyAlignment="1">
      <alignment horizontal="right" vertical="top"/>
    </xf>
    <xf numFmtId="9" fontId="4" fillId="0" borderId="26" xfId="10" applyNumberFormat="1" applyFont="1" applyFill="1" applyBorder="1" applyAlignment="1">
      <alignment horizontal="right" vertical="top"/>
    </xf>
    <xf numFmtId="3" fontId="4" fillId="0" borderId="26" xfId="0" applyNumberFormat="1" applyFont="1" applyFill="1" applyBorder="1" applyAlignment="1">
      <alignment vertical="top"/>
    </xf>
    <xf numFmtId="3" fontId="4" fillId="0" borderId="26" xfId="0" applyNumberFormat="1" applyFont="1" applyFill="1" applyBorder="1" applyAlignment="1">
      <alignment horizontal="center" vertical="top"/>
    </xf>
    <xf numFmtId="4" fontId="4" fillId="0" borderId="26" xfId="0" applyNumberFormat="1" applyFont="1" applyFill="1" applyBorder="1" applyAlignment="1">
      <alignment horizontal="right" vertical="top"/>
    </xf>
    <xf numFmtId="9" fontId="4" fillId="0" borderId="27" xfId="10" applyNumberFormat="1" applyFont="1" applyFill="1" applyBorder="1" applyAlignment="1">
      <alignment horizontal="right" vertical="top"/>
    </xf>
    <xf numFmtId="3" fontId="10" fillId="0" borderId="1" xfId="0" applyNumberFormat="1" applyFont="1" applyFill="1" applyBorder="1" applyAlignment="1">
      <alignment horizontal="right" vertical="top"/>
    </xf>
    <xf numFmtId="9" fontId="4" fillId="6" borderId="21" xfId="10" applyNumberFormat="1" applyFont="1" applyFill="1" applyBorder="1" applyAlignment="1">
      <alignment horizontal="right" vertical="top"/>
    </xf>
    <xf numFmtId="0" fontId="10" fillId="0" borderId="1" xfId="0" applyFont="1" applyFill="1" applyBorder="1" applyAlignment="1">
      <alignment horizontal="right" vertical="top"/>
    </xf>
    <xf numFmtId="0" fontId="4" fillId="0" borderId="1" xfId="0" applyFont="1" applyFill="1" applyBorder="1"/>
    <xf numFmtId="0" fontId="4" fillId="0" borderId="1" xfId="0" applyFont="1" applyFill="1" applyBorder="1" applyAlignment="1">
      <alignment horizontal="center" vertical="top"/>
    </xf>
    <xf numFmtId="9" fontId="4" fillId="0" borderId="21" xfId="10" applyNumberFormat="1" applyFont="1" applyFill="1" applyBorder="1" applyAlignment="1">
      <alignment horizontal="right"/>
    </xf>
    <xf numFmtId="0" fontId="10" fillId="6" borderId="0" xfId="0" applyFont="1" applyFill="1" applyBorder="1" applyAlignment="1">
      <alignment horizontal="left" vertical="top" wrapText="1"/>
    </xf>
    <xf numFmtId="0" fontId="16" fillId="6" borderId="0" xfId="0" applyFont="1" applyFill="1" applyBorder="1" applyAlignment="1">
      <alignment vertical="center" wrapText="1"/>
    </xf>
    <xf numFmtId="0" fontId="16" fillId="6" borderId="5" xfId="0" applyFont="1" applyFill="1" applyBorder="1" applyAlignment="1">
      <alignment vertical="center" wrapText="1"/>
    </xf>
    <xf numFmtId="0" fontId="10" fillId="6" borderId="0" xfId="0" applyFont="1" applyFill="1" applyBorder="1" applyAlignment="1">
      <alignment horizontal="left" vertical="center" wrapText="1"/>
    </xf>
    <xf numFmtId="0" fontId="21" fillId="8" borderId="28"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21" fillId="8" borderId="19" xfId="0" applyFont="1" applyFill="1" applyBorder="1" applyAlignment="1">
      <alignment horizontal="left" vertical="center"/>
    </xf>
    <xf numFmtId="0" fontId="21" fillId="8" borderId="12" xfId="0" applyFont="1" applyFill="1" applyBorder="1" applyAlignment="1">
      <alignment horizontal="left" vertical="center"/>
    </xf>
  </cellXfs>
  <cellStyles count="15">
    <cellStyle name="Comma" xfId="1" builtinId="3"/>
    <cellStyle name="Currency" xfId="2" builtinId="4"/>
    <cellStyle name="Good" xfId="3" builtinId="26"/>
    <cellStyle name="Heading" xfId="4"/>
    <cellStyle name="Heading1" xfId="5"/>
    <cellStyle name="Hyperlink 2" xfId="6"/>
    <cellStyle name="Normal" xfId="0" builtinId="0"/>
    <cellStyle name="Normal 11" xfId="7"/>
    <cellStyle name="Normal 2" xfId="8"/>
    <cellStyle name="Normal 5" xfId="9"/>
    <cellStyle name="Percent" xfId="10" builtinId="5"/>
    <cellStyle name="Percent 2" xfId="11"/>
    <cellStyle name="Percent 2 3 4" xfId="12"/>
    <cellStyle name="Result" xfId="13"/>
    <cellStyle name="Result2" xfId="14"/>
  </cellStyles>
  <dxfs count="77">
    <dxf>
      <border outline="0">
        <top style="thin">
          <color indexed="64"/>
        </top>
      </border>
    </dxf>
    <dxf>
      <border outline="0">
        <bottom style="thin">
          <color indexed="64"/>
        </bottom>
      </border>
    </dxf>
    <dxf>
      <border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164" formatCode="#,##0.0"/>
      <fill>
        <patternFill patternType="solid">
          <fgColor indexed="64"/>
          <bgColor rgb="FF00B8A5"/>
        </patternFill>
      </fill>
      <alignment horizontal="left" vertical="center" textRotation="0" wrapText="1" indent="0" justifyLastLine="0" shrinkToFit="0" readingOrder="0"/>
      <border diagonalUp="0" diagonalDown="0" outline="0">
        <start style="thin">
          <color indexed="64"/>
        </start>
        <end style="thin">
          <color indexed="64"/>
        </end>
        <top/>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_-* #,##0_-;\-* #,##0_-;_-* &quot;-&quot;??_-;_-@_-"/>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_-* #,##0_-;\-* #,##0_-;_-* &quot;-&quot;??_-;_-@_-"/>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_-* #,##0_-;\-* #,##0_-;_-* &quot;-&quot;??_-;_-@_-"/>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_-* #,##0_-;\-* #,##0_-;_-* &quot;-&quot;??_-;_-@_-"/>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_-* #,##0_-;\-* #,##0_-;_-* &quot;-&quot;??_-;_-@_-"/>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_-* #,##0_-;\-* #,##0_-;_-* &quot;-&quot;??_-;_-@_-"/>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_-* #,##0_-;\-* #,##0_-;_-* &quot;-&quot;??_-;_-@_-"/>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thin">
          <color indexed="64"/>
        </end>
        <top style="thin">
          <color indexed="64"/>
        </top>
        <bottom style="thin">
          <color indexed="64"/>
        </bottom>
      </border>
    </dxf>
    <dxf>
      <fill>
        <patternFill>
          <bgColor rgb="FFFF0000"/>
        </patternFill>
      </fill>
    </dxf>
    <dxf>
      <fill>
        <patternFill>
          <bgColor rgb="FFFFFF00"/>
        </patternFill>
      </fill>
    </dxf>
    <dxf>
      <fill>
        <patternFill>
          <bgColor rgb="FFFF66CC"/>
        </patternFill>
      </fill>
    </dxf>
    <dxf>
      <fill>
        <patternFill>
          <bgColor rgb="FFFF0000"/>
        </patternFill>
      </fill>
    </dxf>
    <dxf>
      <fill>
        <patternFill>
          <bgColor rgb="FFFFFF00"/>
        </patternFill>
      </fill>
    </dxf>
    <dxf>
      <fill>
        <patternFill>
          <bgColor rgb="FFFF66CC"/>
        </patternFill>
      </fill>
    </dxf>
    <dxf>
      <fill>
        <patternFill>
          <bgColor rgb="FFFF0000"/>
        </patternFill>
      </fill>
    </dxf>
    <dxf>
      <fill>
        <patternFill>
          <bgColor rgb="FFFFFF00"/>
        </patternFill>
      </fill>
    </dxf>
    <dxf>
      <fill>
        <patternFill>
          <bgColor rgb="FFFF66CC"/>
        </patternFill>
      </fill>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i val="0"/>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start style="thin">
          <color theme="0" tint="-0.44999542222357858"/>
        </start>
        <end style="thin">
          <color theme="0" tint="-0.44999542222357858"/>
        </end>
        <top style="thin">
          <color theme="0" tint="-0.44999542222357858"/>
        </top>
        <bottom style="thin">
          <color theme="0" tint="-0.44999542222357858"/>
        </bottom>
      </border>
    </dxf>
    <dxf>
      <border>
        <start style="thin">
          <color theme="0" tint="-0.34998626667073579"/>
        </start>
        <end style="thin">
          <color theme="0" tint="-0.34998626667073579"/>
        </end>
        <top style="thin">
          <color theme="0" tint="-0.34998626667073579"/>
        </top>
        <bottom style="thin">
          <color theme="0" tint="-0.34998626667073579"/>
        </bottom>
      </border>
    </dxf>
    <dxf>
      <font>
        <b/>
        <i val="0"/>
      </font>
    </dxf>
    <dxf>
      <border>
        <end style="thin">
          <color theme="1" tint="0.499984740745262"/>
        </end>
      </border>
    </dxf>
    <dxf>
      <font>
        <b/>
        <color theme="1"/>
      </font>
      <border>
        <start style="medium">
          <color theme="1" tint="0.499984740745262"/>
        </start>
        <end style="medium">
          <color theme="1" tint="0.499984740745262"/>
        </end>
        <top style="medium">
          <color theme="1" tint="0.499984740745262"/>
        </top>
        <bottom style="medium">
          <color theme="1" tint="0.499984740745262"/>
        </bottom>
      </border>
    </dxf>
    <dxf>
      <font>
        <b/>
        <color theme="1"/>
      </font>
      <border>
        <start style="medium">
          <color theme="1" tint="0.499984740745262"/>
        </start>
        <end style="medium">
          <color theme="1" tint="0.499984740745262"/>
        </end>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1" defaultTableStyle="TableStyleMedium2" defaultPivotStyle="PivotStyleLight16">
    <tableStyle name="PivotStyleLight8 2" table="0" count="12">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Element type="firstSubtotalRow" dxfId="69"/>
      <tableStyleElement type="secondSubtotalRow" dxfId="68"/>
      <tableStyleElement type="secondColumnSubheading" dxfId="67"/>
      <tableStyleElement type="firstRowSubheading" dxfId="66"/>
      <tableStyleElement type="secondRowSubheading"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externalLink" Target="externalLinks/externalLink3.xml"/><Relationship Id="rId13" Type="http://purl.oclc.org/ooxml/officeDocument/relationships/customXml" Target="../customXml/item1.xml"/><Relationship Id="rId3" Type="http://purl.oclc.org/ooxml/officeDocument/relationships/worksheet" Target="worksheets/sheet3.xml"/><Relationship Id="rId7" Type="http://purl.oclc.org/ooxml/officeDocument/relationships/externalLink" Target="externalLinks/externalLink2.xml"/><Relationship Id="rId12" Type="http://purl.oclc.org/ooxml/officeDocument/relationships/calcChain" Target="calcChain.xml"/><Relationship Id="rId2" Type="http://purl.oclc.org/ooxml/officeDocument/relationships/worksheet" Target="worksheets/sheet2.xml"/><Relationship Id="rId16" Type="http://purl.oclc.org/ooxml/officeDocument/relationships/customXml" Target="../customXml/item4.xml"/><Relationship Id="rId1" Type="http://purl.oclc.org/ooxml/officeDocument/relationships/worksheet" Target="worksheets/sheet1.xml"/><Relationship Id="rId6" Type="http://purl.oclc.org/ooxml/officeDocument/relationships/externalLink" Target="externalLinks/externalLink1.xml"/><Relationship Id="rId11" Type="http://purl.oclc.org/ooxml/officeDocument/relationships/sharedStrings" Target="sharedStrings.xml"/><Relationship Id="rId5" Type="http://purl.oclc.org/ooxml/officeDocument/relationships/worksheet" Target="worksheets/sheet5.xml"/><Relationship Id="rId15" Type="http://purl.oclc.org/ooxml/officeDocument/relationships/customXml" Target="../customXml/item3.xml"/><Relationship Id="rId10" Type="http://purl.oclc.org/ooxml/officeDocument/relationships/styles" Target="styles.xml"/><Relationship Id="rId4" Type="http://purl.oclc.org/ooxml/officeDocument/relationships/worksheet" Target="worksheets/sheet4.xml"/><Relationship Id="rId9" Type="http://purl.oclc.org/ooxml/officeDocument/relationships/theme" Target="theme/theme1.xml"/><Relationship Id="rId14" Type="http://purl.oclc.org/ooxml/officeDocument/relationships/customXml" Target="../customXml/item2.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16</xdr:col>
          <xdr:colOff>1466850</xdr:colOff>
          <xdr:row>32</xdr:row>
          <xdr:rowOff>0</xdr:rowOff>
        </xdr:from>
        <xdr:to>
          <xdr:col>17</xdr:col>
          <xdr:colOff>419100</xdr:colOff>
          <xdr:row>34</xdr:row>
          <xdr:rowOff>133350</xdr:rowOff>
        </xdr:to>
        <xdr:sp macro="" textlink="">
          <xdr:nvSpPr>
            <xdr:cNvPr id="10243" name="Comment 3" hidden="1">
              <a:extLst>
                <a:ext uri="{FF2B5EF4-FFF2-40B4-BE49-F238E27FC236}">
                  <a16:creationId xmlns:a16="http://schemas.microsoft.com/office/drawing/2014/main" id="{A313EAF5-6EA7-4DD6-9536-386B45533D85}"/>
                </a:ext>
              </a:extLst>
            </xdr:cNvPr>
            <xdr:cNvSpPr txBox="1">
              <a:spLocks noChangeArrowheads="1"/>
            </xdr:cNvSpPr>
          </xdr:nvSpPr>
          <xdr:spPr bwMode="auto">
            <a:xfrm>
              <a:off x="52711350" y="6829425"/>
              <a:ext cx="4267200" cy="5143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AU" sz="900" b="0" i="0" u="none" strike="noStrike" baseline="0%">
                  <a:solidFill>
                    <a:srgbClr val="000000"/>
                  </a:solidFill>
                  <a:latin typeface="Tahoma"/>
                  <a:ea typeface="Tahoma"/>
                  <a:cs typeface="Tahoma"/>
                </a:rPr>
                <a:t>Adjusted as per ESS Rule (incl savings from replacement of old)</a:t>
              </a:r>
            </a:p>
          </xdr:txBody>
        </xdr:sp>
        <xdr:clientData/>
      </xdr:twoCellAnchor>
    </mc:Fallback>
  </mc:AlternateContent>
  <mc:AlternateContent xmlns:mc="http://schemas.openxmlformats.org/markup-compatibility/2006">
    <mc:Choice xmlns:v="urn:schemas-microsoft-com:vml" Requires="v"/>
    <mc:Fallback>
      <xdr:twoCellAnchor editAs="absolute">
        <xdr:from>
          <xdr:col>16</xdr:col>
          <xdr:colOff>1466850</xdr:colOff>
          <xdr:row>85</xdr:row>
          <xdr:rowOff>85725</xdr:rowOff>
        </xdr:from>
        <xdr:to>
          <xdr:col>17</xdr:col>
          <xdr:colOff>419100</xdr:colOff>
          <xdr:row>88</xdr:row>
          <xdr:rowOff>38100</xdr:rowOff>
        </xdr:to>
        <xdr:sp macro="" textlink="">
          <xdr:nvSpPr>
            <xdr:cNvPr id="10244" name="Comment 4" hidden="1">
              <a:extLst>
                <a:ext uri="{FF2B5EF4-FFF2-40B4-BE49-F238E27FC236}">
                  <a16:creationId xmlns:a16="http://schemas.microsoft.com/office/drawing/2014/main" id="{EE5C7604-8689-4655-A51B-544139F938B9}"/>
                </a:ext>
              </a:extLst>
            </xdr:cNvPr>
            <xdr:cNvSpPr txBox="1">
              <a:spLocks noChangeArrowheads="1"/>
            </xdr:cNvSpPr>
          </xdr:nvSpPr>
          <xdr:spPr bwMode="auto">
            <a:xfrm>
              <a:off x="52711350" y="17011650"/>
              <a:ext cx="4267200" cy="5238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AU" sz="900" b="0" i="0" u="none" strike="noStrike" baseline="0%">
                  <a:solidFill>
                    <a:srgbClr val="000000"/>
                  </a:solidFill>
                  <a:latin typeface="Tahoma"/>
                  <a:ea typeface="Tahoma"/>
                  <a:cs typeface="Tahoma"/>
                </a:rPr>
                <a:t>Adjusted as per ESS Rule (incl savings from replacement of old)</a:t>
              </a:r>
            </a:p>
          </xdr:txBody>
        </xdr:sp>
        <xdr:clientData/>
      </xdr:twoCellAnchor>
    </mc:Fallback>
  </mc:AlternateContent>
</xdr:wsDr>
</file>

<file path=xl/externalLinks/_rels/externalLink1.xml.rels><?xml version="1.0" encoding="UTF-8" standalone="yes"?>
<Relationships xmlns="http://schemas.openxmlformats.org/package/2006/relationships"><Relationship Id="rId1" Type="http://purl.oclc.org/ooxml/officeDocument/relationships/externalLinkPath" Target="https://environmentnswgov.sharepoint.com/Users/bartonrx/AppData/Local/Hewlett-Packard/HP%20TRIM/TEMP/HPTRIM.7400/DOC19%20985560%20%20MASTER%20Energy%20Efficiency%20Opportunity%20List%20v5%2020141104.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https://environmentnswgov-my.sharepoint.com/personal/reetta_suonpera_environment_nsw_gov_au/Documents/ESS%20Review%20Modelling%20WG%20shared%20folder/OEH%20models/Final%20Energetics%20EE%20Opportunities%20Model_1832515_7.XLSM"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I:\MMA\Projects\RO215800%20OEH%20EE\WF\Models\uptake_model_2019\uptake_model_2019_mfs19062019.xlsm"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READ ME"/>
      <sheetName val="Results"/>
      <sheetName val="All measures"/>
      <sheetName val="OBSOLETE New measures"/>
      <sheetName val="Sub-Sector Energy Baseline"/>
      <sheetName val="Nominal Unit "/>
      <sheetName val="Excluded measures"/>
      <sheetName val="Retrofit Bundle"/>
      <sheetName val="Electricity cost curve"/>
      <sheetName val="Natural Gas cost curve"/>
      <sheetName val="Pivot"/>
      <sheetName val="Gas"/>
      <sheetName val="Pivot Levelised cost &lt;$20MWh"/>
      <sheetName val="OEH"/>
      <sheetName val="CAPEX Charts"/>
      <sheetName val="Chart4"/>
      <sheetName val="Chart5"/>
      <sheetName val="Chart6"/>
      <sheetName val="Function Energy"/>
      <sheetName val="Sub-sector Stock Indicator"/>
      <sheetName val="Gas opps to be added"/>
      <sheetName val="DM Sheet"/>
      <sheetName val="CAPEX"/>
    </sheetNames>
    <sheetDataSet>
      <sheetData sheetId="0">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t="str">
            <v>Appliances2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Cover"/>
      <sheetName val="Version history"/>
      <sheetName val="Select and Run"/>
      <sheetName val="Number of instances in baseline"/>
      <sheetName val="Results -&gt;"/>
      <sheetName val="Results table"/>
      <sheetName val="Temp results"/>
      <sheetName val="Data for charts"/>
      <sheetName val="Cost curve"/>
      <sheetName val="Savings chart"/>
      <sheetName val="Activity and baseline data -&gt;"/>
      <sheetName val="Activity definitions"/>
      <sheetName val="Load profile definitions"/>
      <sheetName val="Subsector energy baseline"/>
      <sheetName val="End use breakups"/>
      <sheetName val="Sheet1"/>
      <sheetName val="Interactions"/>
      <sheetName val="Functions"/>
      <sheetName val="Function modifiers"/>
      <sheetName val="Drop down lists"/>
      <sheetName val="Reference data -&gt;"/>
      <sheetName val="Global parameters"/>
      <sheetName val="Time dependent parameters"/>
      <sheetName val="System control parameters"/>
      <sheetName val="Documentation -&gt;"/>
      <sheetName val="Data model"/>
      <sheetName val="Uptake function"/>
      <sheetName val="Data sources - Activities"/>
      <sheetName val="Data sources - baseline"/>
      <sheetName val="Legals"/>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row r="17">
          <cell r="A17" t="str">
            <v>A00 - Agriculture</v>
          </cell>
        </row>
        <row r="18">
          <cell r="A18" t="str">
            <v>B06 - Coal Mining</v>
          </cell>
        </row>
        <row r="19">
          <cell r="A19" t="str">
            <v xml:space="preserve">B07 - Oil and Gas Extraction </v>
          </cell>
        </row>
        <row r="20">
          <cell r="A20" t="str">
            <v>B08 - Metal Ore Mining</v>
          </cell>
        </row>
        <row r="21">
          <cell r="A21" t="str">
            <v>B09 - Non-Metallic Mineral Mining and Quarrying</v>
          </cell>
        </row>
        <row r="22">
          <cell r="A22" t="str">
            <v>B10 - Exploration and Other Mining Support Services</v>
          </cell>
        </row>
        <row r="23">
          <cell r="A23" t="str">
            <v>C11 / C12 - Food and Beverage Manufacturing</v>
          </cell>
        </row>
        <row r="24">
          <cell r="A24" t="str">
            <v>C14/15/16 - Wood, pulp, paper and printing</v>
          </cell>
        </row>
        <row r="25">
          <cell r="A25" t="str">
            <v>C17 - Petroleum and coal product manufacturing</v>
          </cell>
        </row>
        <row r="26">
          <cell r="A26" t="str">
            <v>C18 - Basic Chemical and Chemical Product Manufacturing</v>
          </cell>
        </row>
        <row r="27">
          <cell r="A27" t="str">
            <v>Detached Dwelling - With electric HW</v>
          </cell>
        </row>
        <row r="28">
          <cell r="A28" t="str">
            <v>Detached Dwelling - With gas HW</v>
          </cell>
        </row>
        <row r="29">
          <cell r="A29" t="str">
            <v>Flats - high rise</v>
          </cell>
        </row>
        <row r="30">
          <cell r="A30" t="str">
            <v>Flats - low rise</v>
          </cell>
        </row>
        <row r="31">
          <cell r="A31" t="str">
            <v>Hospital</v>
          </cell>
        </row>
        <row r="32">
          <cell r="A32" t="str">
            <v>Hospitality (SME)</v>
          </cell>
        </row>
        <row r="33">
          <cell r="A33" t="str">
            <v>Hotels</v>
          </cell>
        </row>
        <row r="34">
          <cell r="A34" t="str">
            <v>Industrial SME</v>
          </cell>
        </row>
        <row r="35">
          <cell r="A35" t="str">
            <v>Large office - Base</v>
          </cell>
        </row>
        <row r="36">
          <cell r="A36" t="str">
            <v>Large office - Tenancies</v>
          </cell>
        </row>
        <row r="37">
          <cell r="A37" t="str">
            <v>Large retail (non-refrigerated)</v>
          </cell>
        </row>
        <row r="38">
          <cell r="A38" t="str">
            <v>Large retail (refrigerated)</v>
          </cell>
        </row>
        <row r="39">
          <cell r="A39" t="str">
            <v>Miscellaneous</v>
          </cell>
        </row>
        <row r="40">
          <cell r="A40" t="str">
            <v>Other large industrial (excl Div D and C21)</v>
          </cell>
        </row>
        <row r="41">
          <cell r="A41" t="str">
            <v>School</v>
          </cell>
        </row>
        <row r="42">
          <cell r="A42" t="str">
            <v>Semi-detached dwellings - With electric HW</v>
          </cell>
        </row>
        <row r="43">
          <cell r="A43" t="str">
            <v>Semi-detached dwellings - With gas HW</v>
          </cell>
        </row>
        <row r="44">
          <cell r="A44" t="str">
            <v>Shopping Centre - Base</v>
          </cell>
        </row>
        <row r="45">
          <cell r="A45" t="str">
            <v>Small office</v>
          </cell>
        </row>
        <row r="46">
          <cell r="A46" t="str">
            <v>Small trade</v>
          </cell>
        </row>
        <row r="47">
          <cell r="A47" t="str">
            <v>Streetlighting</v>
          </cell>
        </row>
        <row r="48">
          <cell r="A48" t="str">
            <v>TAFE/VET</v>
          </cell>
        </row>
        <row r="49">
          <cell r="A49" t="str">
            <v>University</v>
          </cell>
        </row>
        <row r="50">
          <cell r="A50" t="str">
            <v>Warehouse (non-refrigerated)</v>
          </cell>
        </row>
        <row r="51">
          <cell r="A51" t="str">
            <v>Warehouse (refrigerated)</v>
          </cell>
        </row>
        <row r="76">
          <cell r="A76" t="str">
            <v>Electricity</v>
          </cell>
        </row>
        <row r="77">
          <cell r="A77" t="str">
            <v>Natural gas</v>
          </cell>
        </row>
      </sheetData>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EU1"/>
      <sheetName val="EU2"/>
      <sheetName val="EU3"/>
      <sheetName val="EU4"/>
      <sheetName val="EU5"/>
      <sheetName val="EU6"/>
      <sheetName val="EU7"/>
      <sheetName val="EU8"/>
      <sheetName val="EU9"/>
      <sheetName val="EU10"/>
      <sheetName val="EU11"/>
      <sheetName val="EU12"/>
      <sheetName val="EU13"/>
      <sheetName val="EU14"/>
      <sheetName val="EU15"/>
      <sheetName val="EU16"/>
      <sheetName val="EU17"/>
      <sheetName val="EU18"/>
      <sheetName val="EU19"/>
      <sheetName val="EU20"/>
      <sheetName val="EU21"/>
      <sheetName val="EU22"/>
      <sheetName val="EU23"/>
      <sheetName val="EU24"/>
      <sheetName val="EU25"/>
      <sheetName val="EU26"/>
      <sheetName val="EU27"/>
      <sheetName val="EU28"/>
      <sheetName val="EU29"/>
      <sheetName val="EU30"/>
      <sheetName val="EU31"/>
      <sheetName val="EU32"/>
      <sheetName val="EU33"/>
      <sheetName val="EU34"/>
      <sheetName val="EU35"/>
      <sheetName val="EU36"/>
      <sheetName val="EU37"/>
      <sheetName val="EU38"/>
      <sheetName val="EU39"/>
      <sheetName val="EU40"/>
      <sheetName val="EU41"/>
      <sheetName val="EU42"/>
      <sheetName val="EU43"/>
      <sheetName val="EU44"/>
      <sheetName val="EU45"/>
      <sheetName val="EU46"/>
      <sheetName val="EU47"/>
      <sheetName val="EU48"/>
      <sheetName val="EU49"/>
      <sheetName val="EU50"/>
      <sheetName val="EU51"/>
      <sheetName val="EU52"/>
      <sheetName val="EU53"/>
      <sheetName val="EU54"/>
      <sheetName val="EU55"/>
      <sheetName val="EU56"/>
      <sheetName val="EU57"/>
      <sheetName val="EU58"/>
      <sheetName val="EU59"/>
      <sheetName val="EU60"/>
      <sheetName val="EU61"/>
      <sheetName val="EU62"/>
      <sheetName val="EU63"/>
      <sheetName val="EU64"/>
      <sheetName val="EU65"/>
      <sheetName val="EU66"/>
      <sheetName val="EU67"/>
      <sheetName val="EU68"/>
      <sheetName val="EU69"/>
      <sheetName val="EU70"/>
      <sheetName val="EU71"/>
      <sheetName val="EU72"/>
      <sheetName val="EU73"/>
      <sheetName val="EU74"/>
      <sheetName val="EU75"/>
      <sheetName val="EU76"/>
      <sheetName val="EU77"/>
      <sheetName val="EU78"/>
      <sheetName val="EU79"/>
      <sheetName val="EU80"/>
      <sheetName val="EU81"/>
      <sheetName val="EU82"/>
      <sheetName val="EU83"/>
      <sheetName val="EU84"/>
      <sheetName val="EU85"/>
      <sheetName val="EU86"/>
      <sheetName val="EU87"/>
      <sheetName val="EU88"/>
      <sheetName val="EU89"/>
      <sheetName val="EU90"/>
      <sheetName val="EU91"/>
      <sheetName val="EU92"/>
      <sheetName val="EU93"/>
      <sheetName val="EU94"/>
      <sheetName val="EU95"/>
      <sheetName val="EU96"/>
      <sheetName val="EU97"/>
      <sheetName val="EU98"/>
      <sheetName val="EU99"/>
      <sheetName val="EU100"/>
      <sheetName val="EU101"/>
      <sheetName val="EU102"/>
      <sheetName val="EU103"/>
      <sheetName val="EU104"/>
      <sheetName val="EU105"/>
      <sheetName val="EU106"/>
      <sheetName val="EU107"/>
      <sheetName val="EU108"/>
      <sheetName val="EU109"/>
      <sheetName val="EU110"/>
      <sheetName val="EU111"/>
      <sheetName val="EU112"/>
      <sheetName val="EU113"/>
      <sheetName val="EU114"/>
      <sheetName val="EU115"/>
      <sheetName val="EU116"/>
      <sheetName val="EU117"/>
      <sheetName val="EU118"/>
      <sheetName val="EU119"/>
      <sheetName val="EU120"/>
      <sheetName val="EU121"/>
      <sheetName val="EU122"/>
      <sheetName val="EU123"/>
      <sheetName val="EU124"/>
      <sheetName val="EU125"/>
      <sheetName val="EU126"/>
      <sheetName val="EU127"/>
      <sheetName val="EU128"/>
      <sheetName val="EU129"/>
      <sheetName val="EU130"/>
      <sheetName val="EU131"/>
      <sheetName val="EU132"/>
      <sheetName val="EU133"/>
      <sheetName val="EU134"/>
      <sheetName val="EU135"/>
      <sheetName val="EU136"/>
      <sheetName val="EU137"/>
      <sheetName val="EU138"/>
      <sheetName val="EU139"/>
      <sheetName val="EU140"/>
      <sheetName val="EU141"/>
      <sheetName val="EU142"/>
      <sheetName val="EU143"/>
      <sheetName val="EU144"/>
      <sheetName val="EU145"/>
      <sheetName val="EU146"/>
      <sheetName val="EU147"/>
      <sheetName val="EU148"/>
      <sheetName val="EU149"/>
      <sheetName val="calc_Master"/>
      <sheetName val="Cover"/>
      <sheetName val="Default Goalseek"/>
      <sheetName val="Version Control"/>
      <sheetName val="Notes"/>
      <sheetName val="Control"/>
      <sheetName val="Results Summary"/>
      <sheetName val="Technology summary"/>
      <sheetName val="Full activity list"/>
      <sheetName val="Industrial SME bills"/>
      <sheetName val="out_PeakMW"/>
      <sheetName val="out_ElecSav"/>
      <sheetName val="out_GasSav"/>
      <sheetName val="out_ESC"/>
      <sheetName val="out_Warnings"/>
      <sheetName val="Chart1"/>
      <sheetName val="Chart2"/>
      <sheetName val="Chart3"/>
      <sheetName val="In_General"/>
      <sheetName val="In_ESS"/>
      <sheetName val="In_fuelPrice"/>
      <sheetName val="In_Policy"/>
      <sheetName val="link_EEOlist"/>
      <sheetName val="categories"/>
      <sheetName val="Sheet1"/>
      <sheetName val="uptake_model_2019_mfs1906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ow r="31">
          <cell r="B31" t="str">
            <v>Residential_LI</v>
          </cell>
        </row>
        <row r="32">
          <cell r="B32" t="str">
            <v>Residential_HI</v>
          </cell>
        </row>
        <row r="33">
          <cell r="B33" t="str">
            <v>SME</v>
          </cell>
        </row>
        <row r="34">
          <cell r="B34" t="str">
            <v>Commercial</v>
          </cell>
        </row>
        <row r="35">
          <cell r="B35" t="str">
            <v>Industrial</v>
          </cell>
        </row>
      </sheetData>
      <sheetData sheetId="168"/>
      <sheetData sheetId="169"/>
      <sheetData sheetId="170"/>
      <sheetData sheetId="171"/>
      <sheetData sheetId="172"/>
      <sheetData sheetId="173"/>
      <sheetData sheetId="174" refreshError="1"/>
    </sheetDataSet>
  </externalBook>
</externalLink>
</file>

<file path=xl/tables/table1.xml><?xml version="1.0" encoding="utf-8"?>
<table xmlns="http://purl.oclc.org/ooxml/spreadsheetml/main" id="1" name="Table1" displayName="Table1" ref="A1:AY519" totalsRowShown="0" headerRowDxfId="4" dataDxfId="3" headerRowBorderDxfId="1" tableBorderDxfId="2" totalsRowBorderDxfId="0">
  <autoFilter ref="A1:AY519"/>
  <tableColumns count="51">
    <tableColumn id="1" name="Activity ID" dataDxfId="55" dataCellStyle="Comma"/>
    <tableColumn id="2" name="Activity - Name" dataDxfId="54"/>
    <tableColumn id="3" name="Sector" dataDxfId="53"/>
    <tableColumn id="4" name="Sub-sector" dataDxfId="52"/>
    <tableColumn id="5" name="End-use" dataDxfId="51"/>
    <tableColumn id="6" name="Primary fuel" dataDxfId="50"/>
    <tableColumn id="7" name="Secondary fuel" dataDxfId="49"/>
    <tableColumn id="8" name="Secondary fuel use (% of primary fuel saving)" dataDxfId="48"/>
    <tableColumn id="9" name="Unit in which activity is measured" dataDxfId="47"/>
    <tableColumn id="10" name="Total energy consumption by sub-sector in NSW by primary fuel type (PJ/yr)" dataDxfId="46"/>
    <tableColumn id="11" name="Total sub-sector energy consumption in NSW (primary fuel GWh/yr)" dataDxfId="45">
      <calculatedColumnFormula>('Opportunity List'!$J2*Convert_PJ_to_MWh)/1000</calculatedColumnFormula>
    </tableColumn>
    <tableColumn id="12" name="Number of nominal units" dataDxfId="44"/>
    <tableColumn id="13" name="Annual energy consumption per nominal unit (GJ/yr)" dataDxfId="43">
      <calculatedColumnFormula>'Opportunity List'!$N2/Convert_GJ_to_MWh</calculatedColumnFormula>
    </tableColumn>
    <tableColumn id="14" name="Annual energy consumption per nominal unit (MWh/yr)" dataDxfId="42"/>
    <tableColumn id="15" name="Applicable units (% of total in NSW)" dataDxfId="41" dataCellStyle="Percent"/>
    <tableColumn id="16" name="Applicable no. of nominal units" dataDxfId="40">
      <calculatedColumnFormula>'Opportunity List'!$L2*'Opportunity List'!$O2</calculatedColumnFormula>
    </tableColumn>
    <tableColumn id="17" name="Energy consumption by end-use (% of sub-sector primary fuel consumption)" dataDxfId="39" dataCellStyle="Percent"/>
    <tableColumn id="18" name="End-use energy consumption in sub-sector (MWh/yr) - Primary fuel" dataDxfId="38">
      <calculatedColumnFormula>'Opportunity List'!$J2*'Opportunity List'!$Q2*Convert_PJ_to_MWh</calculatedColumnFormula>
    </tableColumn>
    <tableColumn id="19" name="Energy savings from activity (% end use primary fuel consumption in sub-sector)" dataDxfId="37" dataCellStyle="Percent"/>
    <tableColumn id="20" name="Useful lifetime of activity (years)" dataDxfId="36"/>
    <tableColumn id="21" name="Years to implement" dataDxfId="35"/>
    <tableColumn id="22" name="Lifetime technical savings potential of remaining opportunities for the activity in NSW (MWh) - Primary fuel" dataDxfId="34">
      <calculatedColumnFormula>(('Opportunity List'!$R2*'Opportunity List'!$S2)*'Opportunity List'!$O2)*'Opportunity List'!$T2</calculatedColumnFormula>
    </tableColumn>
    <tableColumn id="23" name="Annual technical savings potential of remaining opportunities for the activity in NSW (MWh/yr) - Primary fuel" dataDxfId="33">
      <calculatedColumnFormula>'Opportunity List'!$Y2*'Opportunity List'!$P2</calculatedColumnFormula>
    </tableColumn>
    <tableColumn id="24" name="Lifetime technical savings potential of activity per nominal unit (MWh) - Primary fuel" dataDxfId="32">
      <calculatedColumnFormula>IF('Opportunity List'!$P2=0,0,IF(OR('Opportunity List'!$A2={600,601}),4.52,IF(OR('Opportunity List'!$A2={602,603,604,605}),1.9,('Opportunity List'!$V2/'Opportunity List'!$P2))))</calculatedColumnFormula>
    </tableColumn>
    <tableColumn id="25" name="Annual technical savings potential of activity per nominal unit (MWh/yr) - Primary fuel" dataDxfId="31">
      <calculatedColumnFormula>IF('Opportunity List'!$X2=0,0,'Opportunity List'!$X2/'Opportunity List'!$T2)</calculatedColumnFormula>
    </tableColumn>
    <tableColumn id="26" name="Annual technical savings potential of remaining opportunities for the activity in NSW (MWh/yr) - Secondary fuel" dataDxfId="30" dataCellStyle="Comma">
      <calculatedColumnFormula>'Opportunity List'!$W2*'Opportunity List'!$H2</calculatedColumnFormula>
    </tableColumn>
    <tableColumn id="27" name="Net annual technical savings potential of remaining opportunities for the activity in NSW (MWh/yr)" dataDxfId="29" dataCellStyle="Comma">
      <calculatedColumnFormula>'Opportunity List'!$Z2+'Opportunity List'!$W2</calculatedColumnFormula>
    </tableColumn>
    <tableColumn id="28" name="Annual technical savings potential of remaining opportunities for the activity in NSW (MWh/yr) - Electricity" dataDxfId="28" dataCellStyle="Comma">
      <calculatedColumnFormula>IF('Opportunity List'!$F2="Electricity", 'Opportunity List'!$W2, 0)+IF('Opportunity List'!$G2="Electricity",'Opportunity List'!$Z2,0)</calculatedColumnFormula>
    </tableColumn>
    <tableColumn id="29" name="Annual technical savings potential of remaining opportunities for the activity in NSW (MWh/yr) - Natural Gas" dataDxfId="27" dataCellStyle="Comma">
      <calculatedColumnFormula>IF('Opportunity List'!$F2="Natural Gas",'Opportunity List'!$W2, 0)+IF('Opportunity List'!$G2="Natural Gas",'Opportunity List'!$Z2,0)</calculatedColumnFormula>
    </tableColumn>
    <tableColumn id="30" name="Discounted lifetime energy savings (MWh)" dataDxfId="26" dataCellStyle="Comma">
      <calculatedColumnFormula>'Opportunity List'!$Y2*VLOOKUP('Opportunity List'!$T2,'Discount rate'!$B$4:$D$45,3,FALSE)</calculatedColumnFormula>
    </tableColumn>
    <tableColumn id="31" name="Incremental cost per nominal unit ($-2019)" dataDxfId="25"/>
    <tableColumn id="32" name="Basis of incremental cost (activity timing)" dataDxfId="24"/>
    <tableColumn id="33" name="Maintenance savings ($ per nominal unit pa)" dataDxfId="23"/>
    <tableColumn id="34" name="Discounted lifetime maintenance savings" dataDxfId="22">
      <calculatedColumnFormula>'Opportunity List'!$AG2*VLOOKUP('Opportunity List'!$T2,'Discount rate'!$B$4:$D$45,3,FALSE)</calculatedColumnFormula>
    </tableColumn>
    <tableColumn id="35" name="Net present cost ($)" dataDxfId="21">
      <calculatedColumnFormula>'Opportunity List'!$AE2-'Opportunity List'!$AH2</calculatedColumnFormula>
    </tableColumn>
    <tableColumn id="36" name="Levelised cost of reducing primary fuel consumption ($/MWh)" dataDxfId="20">
      <calculatedColumnFormula>'Opportunity List'!$AI2/'Opportunity List'!$AD2</calculatedColumnFormula>
    </tableColumn>
    <tableColumn id="37" name="Total Investment ($)" dataDxfId="19">
      <calculatedColumnFormula>'Opportunity List'!$P2*'Opportunity List'!$AE2</calculatedColumnFormula>
    </tableColumn>
    <tableColumn id="38" name="Annual sub-sector operation hours" dataDxfId="18"/>
    <tableColumn id="39" name="Load factor (summer)" dataDxfId="17"/>
    <tableColumn id="40" name="Load factor (winter)" dataDxfId="16"/>
    <tableColumn id="41" name="Summer coincidence factor - 2pm to 7pm (e.g. C&amp;I zone substation area)" dataDxfId="15"/>
    <tableColumn id="42" name="Summer coincidence factor - 5pm to 9pm (e.g.  Res zone substation area)" dataDxfId="14"/>
    <tableColumn id="43" name="Winter morning coincidence factor -  before 9am" dataDxfId="13"/>
    <tableColumn id="44" name="Winter evening coincidence factor - 5pm to 9pm" dataDxfId="12"/>
    <tableColumn id="45" name="Demand reduction of activity per nominal unit - average (kW)" dataDxfId="11">
      <calculatedColumnFormula>#VALUE!</calculatedColumnFormula>
    </tableColumn>
    <tableColumn id="46" name="Coincident demand reduction of activity per unit - summer afternoon (e.g. C&amp;I zone substation area) (kW)" dataDxfId="10">
      <calculatedColumnFormula>#VALUE!</calculatedColumnFormula>
    </tableColumn>
    <tableColumn id="47" name="Coincident demand reduction of activity per unit - summer evening (e.g.  Res zone substation area) (kW)" dataDxfId="9">
      <calculatedColumnFormula>#VALUE!</calculatedColumnFormula>
    </tableColumn>
    <tableColumn id="48" name="Coincident demand reduction of activity per unit - winter morning (e.g.  Res zone substation area) (kW)" dataDxfId="8">
      <calculatedColumnFormula>#VALUE!</calculatedColumnFormula>
    </tableColumn>
    <tableColumn id="49" name="Coincident demand reduction of activity per unit - winter evening (e.g.  Res zone substation area) (kW)" dataDxfId="7">
      <calculatedColumnFormula>#VALUE!</calculatedColumnFormula>
    </tableColumn>
    <tableColumn id="50" name="Maturity (Mature/Establishing/Early)" dataDxfId="6">
      <calculatedColumnFormula>IF('Opportunity List'!$AY2&lt;=0.1,"Early",IF(AND('Opportunity List'!$AY2&gt;0.1,'Opportunity List'!$AY2&lt;=0.25),"Establishing","Mature"))</calculatedColumnFormula>
    </tableColumn>
    <tableColumn id="51" name="Sub-sector penetration of technology (%)" dataDxfId="5" dataCellStyle="Percent"/>
  </tableColumns>
  <tableStyleInfo showFirstColumn="0"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3.bin"/><Relationship Id="rId5" Type="http://purl.oclc.org/ooxml/officeDocument/relationships/comments" Target="../comments1.xml"/><Relationship Id="rId4" Type="http://purl.oclc.org/ooxml/officeDocument/relationships/table" Target="../tables/table1.xml"/></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B1:M16"/>
  <sheetViews>
    <sheetView tabSelected="1" zoomScale="80" zoomScaleNormal="80" workbookViewId="0">
      <selection activeCell="D28" sqref="D28"/>
    </sheetView>
  </sheetViews>
  <sheetFormatPr defaultRowHeight="14.25" x14ac:dyDescent="0.2"/>
  <cols>
    <col min="1" max="1" width="4" style="22" customWidth="1"/>
    <col min="2" max="2" width="1.85546875" style="22" customWidth="1"/>
    <col min="3" max="3" width="14.28515625" style="22" customWidth="1"/>
    <col min="4" max="4" width="68.5703125" style="22" customWidth="1"/>
    <col min="5" max="5" width="4" style="22" customWidth="1"/>
    <col min="6" max="8" width="37.28515625" style="22" customWidth="1"/>
    <col min="9" max="9" width="2.5703125" style="22" customWidth="1"/>
    <col min="10" max="10" width="18.85546875" style="22" customWidth="1"/>
    <col min="11" max="11" width="14.5703125" style="22" bestFit="1" customWidth="1"/>
    <col min="12" max="12" width="10.42578125" style="22" bestFit="1" customWidth="1"/>
    <col min="13" max="16384" width="9.140625" style="22"/>
  </cols>
  <sheetData>
    <row r="1" spans="2:13" ht="15" thickBot="1" x14ac:dyDescent="0.25"/>
    <row r="2" spans="2:13" ht="27.75" customHeight="1" x14ac:dyDescent="0.4">
      <c r="B2" s="49" t="s">
        <v>0</v>
      </c>
      <c r="C2" s="37"/>
      <c r="D2" s="37"/>
      <c r="E2" s="23"/>
      <c r="F2" s="23"/>
      <c r="G2" s="24"/>
      <c r="H2" s="24"/>
      <c r="I2" s="25"/>
    </row>
    <row r="3" spans="2:13" ht="3.75" customHeight="1" x14ac:dyDescent="0.25">
      <c r="B3" s="46"/>
      <c r="C3" s="47"/>
      <c r="D3" s="47"/>
      <c r="E3" s="48"/>
      <c r="F3" s="48"/>
      <c r="G3" s="27"/>
      <c r="H3" s="27"/>
      <c r="I3" s="28"/>
    </row>
    <row r="4" spans="2:13" ht="27.75" customHeight="1" thickBot="1" x14ac:dyDescent="0.25">
      <c r="B4" s="26"/>
      <c r="C4" s="27"/>
      <c r="D4" s="27"/>
      <c r="E4" s="27"/>
      <c r="F4" s="138" t="s">
        <v>350</v>
      </c>
      <c r="G4" s="138"/>
      <c r="H4" s="138"/>
      <c r="I4" s="54"/>
    </row>
    <row r="5" spans="2:13" ht="36" customHeight="1" thickBot="1" x14ac:dyDescent="0.25">
      <c r="B5" s="29"/>
      <c r="C5" s="135" t="s">
        <v>348</v>
      </c>
      <c r="D5" s="135"/>
      <c r="E5" s="30"/>
      <c r="F5" s="32"/>
      <c r="G5" s="139" t="s">
        <v>347</v>
      </c>
      <c r="H5" s="140"/>
      <c r="I5" s="53"/>
    </row>
    <row r="6" spans="2:13" s="33" customFormat="1" ht="29.25" customHeight="1" x14ac:dyDescent="0.25">
      <c r="B6" s="31"/>
      <c r="C6" s="135"/>
      <c r="D6" s="135"/>
      <c r="E6" s="30"/>
      <c r="F6" s="42" t="s">
        <v>1</v>
      </c>
      <c r="G6" s="43" t="s">
        <v>345</v>
      </c>
      <c r="H6" s="44" t="s">
        <v>346</v>
      </c>
      <c r="I6" s="53"/>
    </row>
    <row r="7" spans="2:13" s="33" customFormat="1" ht="29.25" customHeight="1" x14ac:dyDescent="0.25">
      <c r="B7" s="31"/>
      <c r="C7" s="135"/>
      <c r="D7" s="135"/>
      <c r="E7" s="30"/>
      <c r="F7" s="45" t="s">
        <v>4</v>
      </c>
      <c r="G7" s="38">
        <v>7415.7157601923573</v>
      </c>
      <c r="H7" s="39">
        <v>4.3366941669501848</v>
      </c>
      <c r="I7" s="53"/>
    </row>
    <row r="8" spans="2:13" s="33" customFormat="1" ht="29.25" customHeight="1" x14ac:dyDescent="0.25">
      <c r="B8" s="31"/>
      <c r="C8" s="135"/>
      <c r="D8" s="135"/>
      <c r="E8" s="30"/>
      <c r="F8" s="45" t="s">
        <v>5</v>
      </c>
      <c r="G8" s="38">
        <v>1862.7835060502152</v>
      </c>
      <c r="H8" s="39">
        <v>0.30478666210825472</v>
      </c>
      <c r="I8" s="53"/>
    </row>
    <row r="9" spans="2:13" s="33" customFormat="1" ht="29.25" customHeight="1" x14ac:dyDescent="0.25">
      <c r="B9" s="31"/>
      <c r="C9" s="135"/>
      <c r="D9" s="135"/>
      <c r="E9" s="30"/>
      <c r="F9" s="45" t="s">
        <v>6</v>
      </c>
      <c r="G9" s="38">
        <v>5406.9051733304486</v>
      </c>
      <c r="H9" s="39">
        <v>9.8009215455518481E-2</v>
      </c>
      <c r="I9" s="53"/>
    </row>
    <row r="10" spans="2:13" s="33" customFormat="1" ht="29.25" customHeight="1" x14ac:dyDescent="0.25">
      <c r="B10" s="31"/>
      <c r="C10" s="135"/>
      <c r="D10" s="135"/>
      <c r="E10" s="30"/>
      <c r="F10" s="45" t="s">
        <v>7</v>
      </c>
      <c r="G10" s="38">
        <v>979.62110086610119</v>
      </c>
      <c r="H10" s="39">
        <v>6.2395631145045858</v>
      </c>
      <c r="I10" s="53"/>
    </row>
    <row r="11" spans="2:13" s="33" customFormat="1" ht="29.25" customHeight="1" thickBot="1" x14ac:dyDescent="0.25">
      <c r="B11" s="31"/>
      <c r="C11" s="135"/>
      <c r="D11" s="135"/>
      <c r="E11" s="30"/>
      <c r="F11" s="50" t="s">
        <v>3</v>
      </c>
      <c r="G11" s="51">
        <f>SUM(G7:G10)</f>
        <v>15665.025540439121</v>
      </c>
      <c r="H11" s="52">
        <f>SUM(H7:H10)</f>
        <v>10.979053159018545</v>
      </c>
      <c r="I11" s="53"/>
      <c r="J11" s="22"/>
      <c r="K11" s="22"/>
      <c r="L11" s="22"/>
      <c r="M11" s="22"/>
    </row>
    <row r="12" spans="2:13" ht="41.25" customHeight="1" x14ac:dyDescent="0.2">
      <c r="B12" s="29"/>
      <c r="C12" s="135"/>
      <c r="D12" s="135"/>
      <c r="E12" s="30"/>
      <c r="F12" s="136" t="s">
        <v>341</v>
      </c>
      <c r="G12" s="136"/>
      <c r="H12" s="136"/>
      <c r="I12" s="137"/>
    </row>
    <row r="13" spans="2:13" ht="3.75" customHeight="1" thickBot="1" x14ac:dyDescent="0.25">
      <c r="B13" s="34"/>
      <c r="C13" s="35"/>
      <c r="D13" s="35"/>
      <c r="E13" s="35"/>
      <c r="F13" s="36"/>
      <c r="G13" s="35"/>
      <c r="H13" s="35"/>
      <c r="I13" s="55"/>
    </row>
    <row r="15" spans="2:13" x14ac:dyDescent="0.2">
      <c r="G15" s="40" t="s">
        <v>339</v>
      </c>
      <c r="H15" s="41">
        <v>0.27777777799999998</v>
      </c>
    </row>
    <row r="16" spans="2:13" x14ac:dyDescent="0.2">
      <c r="G16" s="40" t="s">
        <v>340</v>
      </c>
      <c r="H16" s="41">
        <v>277777.77777778002</v>
      </c>
    </row>
  </sheetData>
  <mergeCells count="4">
    <mergeCell ref="C5:D12"/>
    <mergeCell ref="F12:I12"/>
    <mergeCell ref="F4:H4"/>
    <mergeCell ref="G5:H5"/>
  </mergeCell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B1:H57"/>
  <sheetViews>
    <sheetView zoomScale="70" zoomScaleNormal="70" workbookViewId="0">
      <selection activeCell="D61" sqref="D61"/>
    </sheetView>
  </sheetViews>
  <sheetFormatPr defaultRowHeight="14.25" x14ac:dyDescent="0.2"/>
  <cols>
    <col min="1" max="1" width="3" style="22" customWidth="1"/>
    <col min="2" max="2" width="16.42578125" style="87" customWidth="1"/>
    <col min="3" max="3" width="38.140625" style="22" bestFit="1" customWidth="1"/>
    <col min="4" max="4" width="155.85546875" style="22" customWidth="1"/>
    <col min="5" max="16384" width="9.140625" style="22"/>
  </cols>
  <sheetData>
    <row r="1" spans="2:8" ht="15" thickBot="1" x14ac:dyDescent="0.25"/>
    <row r="2" spans="2:8" ht="36.75" customHeight="1" thickBot="1" x14ac:dyDescent="0.25">
      <c r="B2" s="88" t="s">
        <v>8</v>
      </c>
      <c r="C2" s="89"/>
    </row>
    <row r="3" spans="2:8" ht="34.5" customHeight="1" x14ac:dyDescent="0.2">
      <c r="B3" s="90"/>
      <c r="C3" s="91" t="s">
        <v>9</v>
      </c>
    </row>
    <row r="4" spans="2:8" ht="38.25" customHeight="1" thickBot="1" x14ac:dyDescent="0.25">
      <c r="B4" s="92"/>
      <c r="C4" s="93" t="s">
        <v>10</v>
      </c>
    </row>
    <row r="5" spans="2:8" ht="15" thickBot="1" x14ac:dyDescent="0.25"/>
    <row r="6" spans="2:8" ht="31.5" customHeight="1" x14ac:dyDescent="0.2">
      <c r="B6" s="94" t="s">
        <v>11</v>
      </c>
      <c r="C6" s="95" t="s">
        <v>12</v>
      </c>
      <c r="D6" s="145" t="s">
        <v>13</v>
      </c>
      <c r="E6" s="145"/>
      <c r="F6" s="145"/>
      <c r="G6" s="145"/>
      <c r="H6" s="146"/>
    </row>
    <row r="7" spans="2:8" s="97" customFormat="1" ht="60" customHeight="1" x14ac:dyDescent="0.25">
      <c r="B7" s="96" t="s">
        <v>14</v>
      </c>
      <c r="C7" s="72" t="s">
        <v>15</v>
      </c>
      <c r="D7" s="141" t="s">
        <v>16</v>
      </c>
      <c r="E7" s="141"/>
      <c r="F7" s="141"/>
      <c r="G7" s="141"/>
      <c r="H7" s="142"/>
    </row>
    <row r="8" spans="2:8" s="97" customFormat="1" ht="60" customHeight="1" x14ac:dyDescent="0.25">
      <c r="B8" s="96" t="s">
        <v>17</v>
      </c>
      <c r="C8" s="73" t="s">
        <v>18</v>
      </c>
      <c r="D8" s="141" t="s">
        <v>19</v>
      </c>
      <c r="E8" s="141"/>
      <c r="F8" s="141"/>
      <c r="G8" s="141"/>
      <c r="H8" s="142"/>
    </row>
    <row r="9" spans="2:8" s="97" customFormat="1" ht="60" customHeight="1" x14ac:dyDescent="0.25">
      <c r="B9" s="96" t="s">
        <v>20</v>
      </c>
      <c r="C9" s="73" t="s">
        <v>1</v>
      </c>
      <c r="D9" s="141" t="s">
        <v>21</v>
      </c>
      <c r="E9" s="141"/>
      <c r="F9" s="141"/>
      <c r="G9" s="141"/>
      <c r="H9" s="142"/>
    </row>
    <row r="10" spans="2:8" s="97" customFormat="1" ht="60" customHeight="1" x14ac:dyDescent="0.25">
      <c r="B10" s="96" t="s">
        <v>22</v>
      </c>
      <c r="C10" s="73" t="s">
        <v>23</v>
      </c>
      <c r="D10" s="141" t="s">
        <v>24</v>
      </c>
      <c r="E10" s="141"/>
      <c r="F10" s="141"/>
      <c r="G10" s="141"/>
      <c r="H10" s="142"/>
    </row>
    <row r="11" spans="2:8" s="97" customFormat="1" ht="60" customHeight="1" x14ac:dyDescent="0.25">
      <c r="B11" s="96" t="s">
        <v>25</v>
      </c>
      <c r="C11" s="73" t="s">
        <v>26</v>
      </c>
      <c r="D11" s="141" t="s">
        <v>27</v>
      </c>
      <c r="E11" s="141"/>
      <c r="F11" s="141"/>
      <c r="G11" s="141"/>
      <c r="H11" s="142"/>
    </row>
    <row r="12" spans="2:8" s="97" customFormat="1" ht="60" customHeight="1" x14ac:dyDescent="0.25">
      <c r="B12" s="96" t="s">
        <v>28</v>
      </c>
      <c r="C12" s="73" t="s">
        <v>29</v>
      </c>
      <c r="D12" s="141" t="s">
        <v>30</v>
      </c>
      <c r="E12" s="141"/>
      <c r="F12" s="141"/>
      <c r="G12" s="141"/>
      <c r="H12" s="142"/>
    </row>
    <row r="13" spans="2:8" s="97" customFormat="1" ht="60" customHeight="1" x14ac:dyDescent="0.25">
      <c r="B13" s="96" t="s">
        <v>31</v>
      </c>
      <c r="C13" s="73" t="s">
        <v>32</v>
      </c>
      <c r="D13" s="141" t="s">
        <v>33</v>
      </c>
      <c r="E13" s="141"/>
      <c r="F13" s="141"/>
      <c r="G13" s="141"/>
      <c r="H13" s="142"/>
    </row>
    <row r="14" spans="2:8" s="97" customFormat="1" ht="60" customHeight="1" x14ac:dyDescent="0.25">
      <c r="B14" s="96" t="s">
        <v>34</v>
      </c>
      <c r="C14" s="74" t="s">
        <v>35</v>
      </c>
      <c r="D14" s="141" t="s">
        <v>36</v>
      </c>
      <c r="E14" s="141"/>
      <c r="F14" s="141"/>
      <c r="G14" s="141"/>
      <c r="H14" s="142"/>
    </row>
    <row r="15" spans="2:8" s="97" customFormat="1" ht="60" customHeight="1" x14ac:dyDescent="0.25">
      <c r="B15" s="96" t="s">
        <v>37</v>
      </c>
      <c r="C15" s="72" t="s">
        <v>38</v>
      </c>
      <c r="D15" s="141" t="s">
        <v>39</v>
      </c>
      <c r="E15" s="141"/>
      <c r="F15" s="141"/>
      <c r="G15" s="141"/>
      <c r="H15" s="142"/>
    </row>
    <row r="16" spans="2:8" s="97" customFormat="1" ht="60" customHeight="1" x14ac:dyDescent="0.25">
      <c r="B16" s="96" t="s">
        <v>40</v>
      </c>
      <c r="C16" s="72" t="s">
        <v>41</v>
      </c>
      <c r="D16" s="141" t="s">
        <v>42</v>
      </c>
      <c r="E16" s="141"/>
      <c r="F16" s="141"/>
      <c r="G16" s="141"/>
      <c r="H16" s="142"/>
    </row>
    <row r="17" spans="2:8" s="97" customFormat="1" ht="60" customHeight="1" x14ac:dyDescent="0.25">
      <c r="B17" s="96" t="s">
        <v>43</v>
      </c>
      <c r="C17" s="75" t="s">
        <v>44</v>
      </c>
      <c r="D17" s="141" t="s">
        <v>45</v>
      </c>
      <c r="E17" s="141"/>
      <c r="F17" s="141"/>
      <c r="G17" s="141"/>
      <c r="H17" s="142"/>
    </row>
    <row r="18" spans="2:8" s="97" customFormat="1" ht="60" customHeight="1" x14ac:dyDescent="0.25">
      <c r="B18" s="96" t="s">
        <v>46</v>
      </c>
      <c r="C18" s="72" t="s">
        <v>47</v>
      </c>
      <c r="D18" s="141" t="s">
        <v>48</v>
      </c>
      <c r="E18" s="141"/>
      <c r="F18" s="141"/>
      <c r="G18" s="141"/>
      <c r="H18" s="142"/>
    </row>
    <row r="19" spans="2:8" s="97" customFormat="1" ht="60" customHeight="1" x14ac:dyDescent="0.25">
      <c r="B19" s="96" t="s">
        <v>49</v>
      </c>
      <c r="C19" s="75" t="s">
        <v>50</v>
      </c>
      <c r="D19" s="141" t="s">
        <v>51</v>
      </c>
      <c r="E19" s="141"/>
      <c r="F19" s="141"/>
      <c r="G19" s="141"/>
      <c r="H19" s="142"/>
    </row>
    <row r="20" spans="2:8" s="97" customFormat="1" ht="60" customHeight="1" x14ac:dyDescent="0.25">
      <c r="B20" s="96" t="s">
        <v>52</v>
      </c>
      <c r="C20" s="76" t="s">
        <v>53</v>
      </c>
      <c r="D20" s="141" t="s">
        <v>54</v>
      </c>
      <c r="E20" s="141"/>
      <c r="F20" s="141"/>
      <c r="G20" s="141"/>
      <c r="H20" s="142"/>
    </row>
    <row r="21" spans="2:8" s="97" customFormat="1" ht="60" customHeight="1" x14ac:dyDescent="0.25">
      <c r="B21" s="96" t="s">
        <v>55</v>
      </c>
      <c r="C21" s="76" t="s">
        <v>56</v>
      </c>
      <c r="D21" s="141" t="s">
        <v>57</v>
      </c>
      <c r="E21" s="141"/>
      <c r="F21" s="141"/>
      <c r="G21" s="141"/>
      <c r="H21" s="142"/>
    </row>
    <row r="22" spans="2:8" s="97" customFormat="1" ht="60" customHeight="1" x14ac:dyDescent="0.25">
      <c r="B22" s="96" t="s">
        <v>58</v>
      </c>
      <c r="C22" s="77" t="s">
        <v>59</v>
      </c>
      <c r="D22" s="141" t="s">
        <v>60</v>
      </c>
      <c r="E22" s="141"/>
      <c r="F22" s="141"/>
      <c r="G22" s="141"/>
      <c r="H22" s="142"/>
    </row>
    <row r="23" spans="2:8" s="97" customFormat="1" ht="60" customHeight="1" x14ac:dyDescent="0.25">
      <c r="B23" s="96" t="s">
        <v>61</v>
      </c>
      <c r="C23" s="78" t="s">
        <v>62</v>
      </c>
      <c r="D23" s="141" t="s">
        <v>63</v>
      </c>
      <c r="E23" s="141"/>
      <c r="F23" s="141"/>
      <c r="G23" s="141"/>
      <c r="H23" s="142"/>
    </row>
    <row r="24" spans="2:8" s="97" customFormat="1" ht="60" customHeight="1" x14ac:dyDescent="0.25">
      <c r="B24" s="96" t="s">
        <v>64</v>
      </c>
      <c r="C24" s="75" t="s">
        <v>65</v>
      </c>
      <c r="D24" s="141" t="s">
        <v>66</v>
      </c>
      <c r="E24" s="141"/>
      <c r="F24" s="141"/>
      <c r="G24" s="141"/>
      <c r="H24" s="142"/>
    </row>
    <row r="25" spans="2:8" s="97" customFormat="1" ht="60" customHeight="1" x14ac:dyDescent="0.25">
      <c r="B25" s="96" t="s">
        <v>67</v>
      </c>
      <c r="C25" s="78" t="s">
        <v>68</v>
      </c>
      <c r="D25" s="141" t="s">
        <v>351</v>
      </c>
      <c r="E25" s="141"/>
      <c r="F25" s="141"/>
      <c r="G25" s="141"/>
      <c r="H25" s="142"/>
    </row>
    <row r="26" spans="2:8" s="97" customFormat="1" ht="60" customHeight="1" x14ac:dyDescent="0.25">
      <c r="B26" s="96" t="s">
        <v>69</v>
      </c>
      <c r="C26" s="73" t="s">
        <v>70</v>
      </c>
      <c r="D26" s="141" t="s">
        <v>71</v>
      </c>
      <c r="E26" s="141"/>
      <c r="F26" s="141"/>
      <c r="G26" s="141"/>
      <c r="H26" s="142"/>
    </row>
    <row r="27" spans="2:8" s="97" customFormat="1" ht="60" customHeight="1" x14ac:dyDescent="0.25">
      <c r="B27" s="96" t="s">
        <v>72</v>
      </c>
      <c r="C27" s="72" t="s">
        <v>73</v>
      </c>
      <c r="D27" s="141" t="s">
        <v>74</v>
      </c>
      <c r="E27" s="141"/>
      <c r="F27" s="141"/>
      <c r="G27" s="141"/>
      <c r="H27" s="142"/>
    </row>
    <row r="28" spans="2:8" s="97" customFormat="1" ht="60" customHeight="1" x14ac:dyDescent="0.25">
      <c r="B28" s="96" t="s">
        <v>75</v>
      </c>
      <c r="C28" s="75" t="s">
        <v>76</v>
      </c>
      <c r="D28" s="141" t="s">
        <v>77</v>
      </c>
      <c r="E28" s="141"/>
      <c r="F28" s="141"/>
      <c r="G28" s="141"/>
      <c r="H28" s="142"/>
    </row>
    <row r="29" spans="2:8" s="97" customFormat="1" ht="60" customHeight="1" x14ac:dyDescent="0.25">
      <c r="B29" s="96" t="s">
        <v>78</v>
      </c>
      <c r="C29" s="75" t="s">
        <v>79</v>
      </c>
      <c r="D29" s="141" t="s">
        <v>80</v>
      </c>
      <c r="E29" s="141"/>
      <c r="F29" s="141"/>
      <c r="G29" s="141"/>
      <c r="H29" s="142"/>
    </row>
    <row r="30" spans="2:8" s="97" customFormat="1" ht="60" customHeight="1" x14ac:dyDescent="0.25">
      <c r="B30" s="96" t="s">
        <v>81</v>
      </c>
      <c r="C30" s="75" t="s">
        <v>82</v>
      </c>
      <c r="D30" s="141" t="s">
        <v>83</v>
      </c>
      <c r="E30" s="141"/>
      <c r="F30" s="141"/>
      <c r="G30" s="141"/>
      <c r="H30" s="142"/>
    </row>
    <row r="31" spans="2:8" s="97" customFormat="1" ht="60" customHeight="1" x14ac:dyDescent="0.25">
      <c r="B31" s="96" t="s">
        <v>84</v>
      </c>
      <c r="C31" s="79" t="s">
        <v>85</v>
      </c>
      <c r="D31" s="141" t="s">
        <v>86</v>
      </c>
      <c r="E31" s="141"/>
      <c r="F31" s="141"/>
      <c r="G31" s="141"/>
      <c r="H31" s="142"/>
    </row>
    <row r="32" spans="2:8" s="97" customFormat="1" ht="60" customHeight="1" x14ac:dyDescent="0.25">
      <c r="B32" s="96" t="s">
        <v>87</v>
      </c>
      <c r="C32" s="75" t="s">
        <v>88</v>
      </c>
      <c r="D32" s="141" t="s">
        <v>89</v>
      </c>
      <c r="E32" s="141"/>
      <c r="F32" s="141"/>
      <c r="G32" s="141"/>
      <c r="H32" s="142"/>
    </row>
    <row r="33" spans="2:8" s="97" customFormat="1" ht="60" customHeight="1" x14ac:dyDescent="0.25">
      <c r="B33" s="96" t="s">
        <v>90</v>
      </c>
      <c r="C33" s="75" t="s">
        <v>91</v>
      </c>
      <c r="D33" s="141" t="s">
        <v>92</v>
      </c>
      <c r="E33" s="141"/>
      <c r="F33" s="141"/>
      <c r="G33" s="141"/>
      <c r="H33" s="142"/>
    </row>
    <row r="34" spans="2:8" s="97" customFormat="1" ht="60" customHeight="1" x14ac:dyDescent="0.25">
      <c r="B34" s="96" t="s">
        <v>93</v>
      </c>
      <c r="C34" s="75" t="s">
        <v>94</v>
      </c>
      <c r="D34" s="141" t="s">
        <v>95</v>
      </c>
      <c r="E34" s="141"/>
      <c r="F34" s="141"/>
      <c r="G34" s="141"/>
      <c r="H34" s="142"/>
    </row>
    <row r="35" spans="2:8" s="97" customFormat="1" ht="60" customHeight="1" x14ac:dyDescent="0.25">
      <c r="B35" s="96" t="s">
        <v>96</v>
      </c>
      <c r="C35" s="75" t="s">
        <v>97</v>
      </c>
      <c r="D35" s="141" t="s">
        <v>98</v>
      </c>
      <c r="E35" s="141"/>
      <c r="F35" s="141"/>
      <c r="G35" s="141"/>
      <c r="H35" s="142"/>
    </row>
    <row r="36" spans="2:8" s="97" customFormat="1" ht="60" customHeight="1" x14ac:dyDescent="0.25">
      <c r="B36" s="96" t="s">
        <v>99</v>
      </c>
      <c r="C36" s="75" t="s">
        <v>100</v>
      </c>
      <c r="D36" s="141" t="s">
        <v>101</v>
      </c>
      <c r="E36" s="141"/>
      <c r="F36" s="141"/>
      <c r="G36" s="141"/>
      <c r="H36" s="142"/>
    </row>
    <row r="37" spans="2:8" s="97" customFormat="1" ht="60" customHeight="1" x14ac:dyDescent="0.25">
      <c r="B37" s="96" t="s">
        <v>102</v>
      </c>
      <c r="C37" s="76" t="s">
        <v>103</v>
      </c>
      <c r="D37" s="141" t="s">
        <v>104</v>
      </c>
      <c r="E37" s="141"/>
      <c r="F37" s="141"/>
      <c r="G37" s="141"/>
      <c r="H37" s="142"/>
    </row>
    <row r="38" spans="2:8" s="97" customFormat="1" ht="60" customHeight="1" x14ac:dyDescent="0.25">
      <c r="B38" s="96" t="s">
        <v>105</v>
      </c>
      <c r="C38" s="76" t="s">
        <v>108</v>
      </c>
      <c r="D38" s="141" t="s">
        <v>109</v>
      </c>
      <c r="E38" s="141"/>
      <c r="F38" s="141"/>
      <c r="G38" s="141"/>
      <c r="H38" s="142"/>
    </row>
    <row r="39" spans="2:8" s="97" customFormat="1" ht="60" customHeight="1" x14ac:dyDescent="0.25">
      <c r="B39" s="96" t="s">
        <v>106</v>
      </c>
      <c r="C39" s="80" t="s">
        <v>111</v>
      </c>
      <c r="D39" s="141" t="s">
        <v>112</v>
      </c>
      <c r="E39" s="141"/>
      <c r="F39" s="141"/>
      <c r="G39" s="141"/>
      <c r="H39" s="142"/>
    </row>
    <row r="40" spans="2:8" s="97" customFormat="1" ht="60" customHeight="1" x14ac:dyDescent="0.25">
      <c r="B40" s="96" t="s">
        <v>107</v>
      </c>
      <c r="C40" s="75" t="s">
        <v>114</v>
      </c>
      <c r="D40" s="141" t="s">
        <v>115</v>
      </c>
      <c r="E40" s="141"/>
      <c r="F40" s="141"/>
      <c r="G40" s="141"/>
      <c r="H40" s="142"/>
    </row>
    <row r="41" spans="2:8" s="97" customFormat="1" ht="60" customHeight="1" x14ac:dyDescent="0.25">
      <c r="B41" s="96" t="s">
        <v>110</v>
      </c>
      <c r="C41" s="75" t="s">
        <v>117</v>
      </c>
      <c r="D41" s="141" t="s">
        <v>118</v>
      </c>
      <c r="E41" s="141"/>
      <c r="F41" s="141"/>
      <c r="G41" s="141"/>
      <c r="H41" s="142"/>
    </row>
    <row r="42" spans="2:8" s="97" customFormat="1" ht="60" customHeight="1" x14ac:dyDescent="0.25">
      <c r="B42" s="96" t="s">
        <v>113</v>
      </c>
      <c r="C42" s="81" t="s">
        <v>120</v>
      </c>
      <c r="D42" s="141" t="s">
        <v>121</v>
      </c>
      <c r="E42" s="141"/>
      <c r="F42" s="141"/>
      <c r="G42" s="141"/>
      <c r="H42" s="142"/>
    </row>
    <row r="43" spans="2:8" s="97" customFormat="1" ht="60" customHeight="1" x14ac:dyDescent="0.25">
      <c r="B43" s="96" t="s">
        <v>116</v>
      </c>
      <c r="C43" s="81" t="s">
        <v>123</v>
      </c>
      <c r="D43" s="141" t="s">
        <v>124</v>
      </c>
      <c r="E43" s="141"/>
      <c r="F43" s="141"/>
      <c r="G43" s="141"/>
      <c r="H43" s="142"/>
    </row>
    <row r="44" spans="2:8" s="97" customFormat="1" ht="60" customHeight="1" x14ac:dyDescent="0.25">
      <c r="B44" s="96" t="s">
        <v>119</v>
      </c>
      <c r="C44" s="82" t="s">
        <v>126</v>
      </c>
      <c r="D44" s="141" t="s">
        <v>127</v>
      </c>
      <c r="E44" s="141"/>
      <c r="F44" s="141"/>
      <c r="G44" s="141"/>
      <c r="H44" s="142"/>
    </row>
    <row r="45" spans="2:8" s="97" customFormat="1" ht="60" customHeight="1" x14ac:dyDescent="0.25">
      <c r="B45" s="96" t="s">
        <v>122</v>
      </c>
      <c r="C45" s="78" t="s">
        <v>129</v>
      </c>
      <c r="D45" s="143" t="s">
        <v>130</v>
      </c>
      <c r="E45" s="143"/>
      <c r="F45" s="143"/>
      <c r="G45" s="143"/>
      <c r="H45" s="144"/>
    </row>
    <row r="46" spans="2:8" s="97" customFormat="1" ht="60" customHeight="1" x14ac:dyDescent="0.25">
      <c r="B46" s="96" t="s">
        <v>125</v>
      </c>
      <c r="C46" s="72" t="s">
        <v>132</v>
      </c>
      <c r="D46" s="143" t="s">
        <v>133</v>
      </c>
      <c r="E46" s="143"/>
      <c r="F46" s="143"/>
      <c r="G46" s="143"/>
      <c r="H46" s="144"/>
    </row>
    <row r="47" spans="2:8" s="97" customFormat="1" ht="60" customHeight="1" x14ac:dyDescent="0.25">
      <c r="B47" s="96" t="s">
        <v>128</v>
      </c>
      <c r="C47" s="72" t="s">
        <v>135</v>
      </c>
      <c r="D47" s="141" t="s">
        <v>352</v>
      </c>
      <c r="E47" s="141"/>
      <c r="F47" s="141"/>
      <c r="G47" s="141"/>
      <c r="H47" s="142"/>
    </row>
    <row r="48" spans="2:8" s="97" customFormat="1" ht="60" customHeight="1" x14ac:dyDescent="0.25">
      <c r="B48" s="96" t="s">
        <v>131</v>
      </c>
      <c r="C48" s="78" t="s">
        <v>137</v>
      </c>
      <c r="D48" s="141" t="s">
        <v>353</v>
      </c>
      <c r="E48" s="141"/>
      <c r="F48" s="141"/>
      <c r="G48" s="141"/>
      <c r="H48" s="142"/>
    </row>
    <row r="49" spans="2:8" s="97" customFormat="1" ht="60" customHeight="1" x14ac:dyDescent="0.25">
      <c r="B49" s="96" t="s">
        <v>134</v>
      </c>
      <c r="C49" s="78" t="s">
        <v>139</v>
      </c>
      <c r="D49" s="141" t="s">
        <v>355</v>
      </c>
      <c r="E49" s="141"/>
      <c r="F49" s="141"/>
      <c r="G49" s="141"/>
      <c r="H49" s="142"/>
    </row>
    <row r="50" spans="2:8" s="97" customFormat="1" ht="60" customHeight="1" x14ac:dyDescent="0.25">
      <c r="B50" s="96" t="s">
        <v>136</v>
      </c>
      <c r="C50" s="78" t="s">
        <v>141</v>
      </c>
      <c r="D50" s="141" t="s">
        <v>354</v>
      </c>
      <c r="E50" s="141"/>
      <c r="F50" s="141"/>
      <c r="G50" s="141"/>
      <c r="H50" s="142"/>
    </row>
    <row r="51" spans="2:8" s="97" customFormat="1" ht="60" customHeight="1" x14ac:dyDescent="0.25">
      <c r="B51" s="96" t="s">
        <v>138</v>
      </c>
      <c r="C51" s="78" t="s">
        <v>143</v>
      </c>
      <c r="D51" s="141" t="s">
        <v>144</v>
      </c>
      <c r="E51" s="141"/>
      <c r="F51" s="141"/>
      <c r="G51" s="141"/>
      <c r="H51" s="142"/>
    </row>
    <row r="52" spans="2:8" s="97" customFormat="1" ht="60" customHeight="1" x14ac:dyDescent="0.25">
      <c r="B52" s="96" t="s">
        <v>140</v>
      </c>
      <c r="C52" s="83" t="s">
        <v>146</v>
      </c>
      <c r="D52" s="141" t="s">
        <v>356</v>
      </c>
      <c r="E52" s="141"/>
      <c r="F52" s="141"/>
      <c r="G52" s="141"/>
      <c r="H52" s="142"/>
    </row>
    <row r="53" spans="2:8" s="97" customFormat="1" ht="60" customHeight="1" x14ac:dyDescent="0.25">
      <c r="B53" s="96" t="s">
        <v>142</v>
      </c>
      <c r="C53" s="83" t="s">
        <v>148</v>
      </c>
      <c r="D53" s="141" t="s">
        <v>356</v>
      </c>
      <c r="E53" s="141"/>
      <c r="F53" s="141"/>
      <c r="G53" s="141"/>
      <c r="H53" s="142"/>
    </row>
    <row r="54" spans="2:8" s="97" customFormat="1" ht="60" customHeight="1" x14ac:dyDescent="0.25">
      <c r="B54" s="96" t="s">
        <v>145</v>
      </c>
      <c r="C54" s="83" t="s">
        <v>150</v>
      </c>
      <c r="D54" s="141" t="s">
        <v>356</v>
      </c>
      <c r="E54" s="141"/>
      <c r="F54" s="141"/>
      <c r="G54" s="141"/>
      <c r="H54" s="142"/>
    </row>
    <row r="55" spans="2:8" s="97" customFormat="1" ht="60" customHeight="1" x14ac:dyDescent="0.25">
      <c r="B55" s="96" t="s">
        <v>147</v>
      </c>
      <c r="C55" s="83" t="s">
        <v>152</v>
      </c>
      <c r="D55" s="141" t="s">
        <v>356</v>
      </c>
      <c r="E55" s="141"/>
      <c r="F55" s="141"/>
      <c r="G55" s="141"/>
      <c r="H55" s="142"/>
    </row>
    <row r="56" spans="2:8" s="97" customFormat="1" ht="60" customHeight="1" x14ac:dyDescent="0.25">
      <c r="B56" s="96" t="s">
        <v>149</v>
      </c>
      <c r="C56" s="77" t="s">
        <v>153</v>
      </c>
      <c r="D56" s="141" t="s">
        <v>358</v>
      </c>
      <c r="E56" s="141"/>
      <c r="F56" s="141"/>
      <c r="G56" s="141"/>
      <c r="H56" s="142"/>
    </row>
    <row r="57" spans="2:8" s="97" customFormat="1" ht="60" customHeight="1" x14ac:dyDescent="0.25">
      <c r="B57" s="96" t="s">
        <v>151</v>
      </c>
      <c r="C57" s="78" t="s">
        <v>154</v>
      </c>
      <c r="D57" s="141" t="s">
        <v>357</v>
      </c>
      <c r="E57" s="141"/>
      <c r="F57" s="141"/>
      <c r="G57" s="141"/>
      <c r="H57" s="142"/>
    </row>
  </sheetData>
  <mergeCells count="52">
    <mergeCell ref="D12:H12"/>
    <mergeCell ref="D13:H13"/>
    <mergeCell ref="D14:H14"/>
    <mergeCell ref="D15:H15"/>
    <mergeCell ref="D16:H16"/>
    <mergeCell ref="D6:H6"/>
    <mergeCell ref="D7:H7"/>
    <mergeCell ref="D8:H8"/>
    <mergeCell ref="D9:H9"/>
    <mergeCell ref="D10:H10"/>
    <mergeCell ref="D11:H11"/>
    <mergeCell ref="D27:H27"/>
    <mergeCell ref="D28:H28"/>
    <mergeCell ref="D38:H38"/>
    <mergeCell ref="D40:H40"/>
    <mergeCell ref="D41:H41"/>
    <mergeCell ref="D17:H17"/>
    <mergeCell ref="D29:H29"/>
    <mergeCell ref="D18:H18"/>
    <mergeCell ref="D19:H19"/>
    <mergeCell ref="D20:H20"/>
    <mergeCell ref="D21:H21"/>
    <mergeCell ref="D22:H22"/>
    <mergeCell ref="D23:H23"/>
    <mergeCell ref="D24:H24"/>
    <mergeCell ref="D25:H25"/>
    <mergeCell ref="D26:H26"/>
    <mergeCell ref="D36:H36"/>
    <mergeCell ref="D37:H37"/>
    <mergeCell ref="D42:H42"/>
    <mergeCell ref="D43:H43"/>
    <mergeCell ref="D39:H39"/>
    <mergeCell ref="D48:H48"/>
    <mergeCell ref="D30:H30"/>
    <mergeCell ref="D31:H31"/>
    <mergeCell ref="D44:H44"/>
    <mergeCell ref="D45:H45"/>
    <mergeCell ref="D46:H46"/>
    <mergeCell ref="D47:H47"/>
    <mergeCell ref="D32:H32"/>
    <mergeCell ref="D33:H33"/>
    <mergeCell ref="D34:H34"/>
    <mergeCell ref="D35:H35"/>
    <mergeCell ref="D55:H55"/>
    <mergeCell ref="D56:H56"/>
    <mergeCell ref="D57:H57"/>
    <mergeCell ref="D49:H49"/>
    <mergeCell ref="D50:H50"/>
    <mergeCell ref="D51:H51"/>
    <mergeCell ref="D52:H52"/>
    <mergeCell ref="D54:H54"/>
    <mergeCell ref="D53:H53"/>
  </mergeCells>
  <conditionalFormatting sqref="C7">
    <cfRule type="expression" dxfId="64" priority="1">
      <formula>ISNA(#REF!)</formula>
    </cfRule>
    <cfRule type="containsText" dxfId="63" priority="2" operator="containsText" text="NEW">
      <formula>NOT(ISERROR(SEARCH("NEW",C7)))</formula>
    </cfRule>
    <cfRule type="duplicateValues" dxfId="62" priority="3"/>
  </conditionalFormatting>
  <pageMargins left="0.7" right="0.7" top="0.75" bottom="0.75" header="0.3" footer="0.3"/>
  <pageSetup paperSize="9" orientation="portrait" r:id="rId1"/>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BP527"/>
  <sheetViews>
    <sheetView topLeftCell="A460" zoomScale="85" zoomScaleNormal="85" workbookViewId="0">
      <selection activeCell="A476" sqref="A476"/>
    </sheetView>
  </sheetViews>
  <sheetFormatPr defaultColWidth="36.42578125" defaultRowHeight="15" x14ac:dyDescent="0.25"/>
  <cols>
    <col min="1" max="1" width="15" style="21" customWidth="1"/>
    <col min="2" max="2" width="86.42578125" style="20" bestFit="1" customWidth="1"/>
    <col min="3" max="3" width="36.42578125" style="20"/>
    <col min="4" max="4" width="61.28515625" style="20" bestFit="1" customWidth="1"/>
    <col min="5" max="7" width="36.42578125" style="20"/>
    <col min="8" max="8" width="48.5703125" style="14" customWidth="1"/>
    <col min="9" max="9" width="37" style="20" customWidth="1"/>
    <col min="10" max="10" width="79.28515625" style="13" customWidth="1"/>
    <col min="11" max="11" width="70.85546875" style="13" customWidth="1"/>
    <col min="12" max="12" width="36.42578125" style="13"/>
    <col min="13" max="13" width="55.42578125" style="13" customWidth="1"/>
    <col min="14" max="14" width="57.85546875" style="13" customWidth="1"/>
    <col min="15" max="15" width="38.28515625" style="85" customWidth="1"/>
    <col min="16" max="16" width="36.42578125" style="13"/>
    <col min="17" max="17" width="79.7109375" style="85" customWidth="1"/>
    <col min="18" max="18" width="70.42578125" style="13" customWidth="1"/>
    <col min="19" max="19" width="84.140625" style="85" customWidth="1"/>
    <col min="20" max="21" width="36.42578125" style="15"/>
    <col min="22" max="23" width="91.85546875" style="15" customWidth="1"/>
    <col min="24" max="24" width="87.140625" style="13" customWidth="1"/>
    <col min="25" max="25" width="88.42578125" style="13" customWidth="1"/>
    <col min="26" max="29" width="91.85546875" style="11" customWidth="1"/>
    <col min="30" max="30" width="45.7109375" style="86" customWidth="1"/>
    <col min="31" max="31" width="46.140625" style="13" customWidth="1"/>
    <col min="32" max="32" width="45" style="11" customWidth="1"/>
    <col min="33" max="33" width="47.7109375" style="86" customWidth="1"/>
    <col min="34" max="34" width="44.85546875" style="13" customWidth="1"/>
    <col min="35" max="35" width="36.42578125" style="13"/>
    <col min="36" max="36" width="66.28515625" style="13" customWidth="1"/>
    <col min="37" max="37" width="36.42578125" style="13"/>
    <col min="38" max="38" width="39.42578125" style="13" customWidth="1"/>
    <col min="39" max="40" width="36.42578125" style="13"/>
    <col min="41" max="41" width="76.5703125" style="13" customWidth="1"/>
    <col min="42" max="42" width="77.5703125" style="13" customWidth="1"/>
    <col min="43" max="43" width="52.28515625" style="13" customWidth="1"/>
    <col min="44" max="44" width="51.5703125" style="16" customWidth="1"/>
    <col min="45" max="45" width="64.140625" style="16" customWidth="1"/>
    <col min="46" max="48" width="91.85546875" style="16" customWidth="1"/>
    <col min="49" max="49" width="91.85546875" style="18" customWidth="1"/>
    <col min="50" max="50" width="39" style="15" customWidth="1"/>
    <col min="51" max="51" width="44.28515625" style="19" customWidth="1"/>
    <col min="52" max="54" width="36.42578125" style="15"/>
    <col min="55" max="55" width="36.42578125" style="11"/>
    <col min="56" max="56" width="36.42578125" style="86"/>
    <col min="57" max="57" width="36.42578125" style="15"/>
    <col min="58" max="58" width="36.42578125" style="86"/>
    <col min="59" max="16384" width="36.42578125" style="11"/>
  </cols>
  <sheetData>
    <row r="1" spans="1:58" s="84" customFormat="1" ht="72.75" customHeight="1" x14ac:dyDescent="0.25">
      <c r="A1" s="106" t="s">
        <v>15</v>
      </c>
      <c r="B1" s="107" t="s">
        <v>18</v>
      </c>
      <c r="C1" s="107" t="s">
        <v>1</v>
      </c>
      <c r="D1" s="107" t="s">
        <v>23</v>
      </c>
      <c r="E1" s="107" t="s">
        <v>26</v>
      </c>
      <c r="F1" s="107" t="s">
        <v>29</v>
      </c>
      <c r="G1" s="107" t="s">
        <v>32</v>
      </c>
      <c r="H1" s="108" t="s">
        <v>35</v>
      </c>
      <c r="I1" s="109" t="s">
        <v>38</v>
      </c>
      <c r="J1" s="109" t="s">
        <v>41</v>
      </c>
      <c r="K1" s="110" t="s">
        <v>44</v>
      </c>
      <c r="L1" s="109" t="s">
        <v>47</v>
      </c>
      <c r="M1" s="110" t="s">
        <v>50</v>
      </c>
      <c r="N1" s="111" t="s">
        <v>53</v>
      </c>
      <c r="O1" s="111" t="s">
        <v>56</v>
      </c>
      <c r="P1" s="112" t="s">
        <v>59</v>
      </c>
      <c r="Q1" s="113" t="s">
        <v>62</v>
      </c>
      <c r="R1" s="110" t="s">
        <v>65</v>
      </c>
      <c r="S1" s="113" t="s">
        <v>68</v>
      </c>
      <c r="T1" s="107" t="s">
        <v>70</v>
      </c>
      <c r="U1" s="109" t="s">
        <v>73</v>
      </c>
      <c r="V1" s="110" t="s">
        <v>76</v>
      </c>
      <c r="W1" s="110" t="s">
        <v>79</v>
      </c>
      <c r="X1" s="110" t="s">
        <v>82</v>
      </c>
      <c r="Y1" s="114" t="s">
        <v>85</v>
      </c>
      <c r="Z1" s="110" t="s">
        <v>88</v>
      </c>
      <c r="AA1" s="110" t="s">
        <v>91</v>
      </c>
      <c r="AB1" s="110" t="s">
        <v>94</v>
      </c>
      <c r="AC1" s="110" t="s">
        <v>97</v>
      </c>
      <c r="AD1" s="110" t="s">
        <v>100</v>
      </c>
      <c r="AE1" s="111" t="s">
        <v>103</v>
      </c>
      <c r="AF1" s="111" t="s">
        <v>108</v>
      </c>
      <c r="AG1" s="115" t="s">
        <v>111</v>
      </c>
      <c r="AH1" s="110" t="s">
        <v>114</v>
      </c>
      <c r="AI1" s="110" t="s">
        <v>117</v>
      </c>
      <c r="AJ1" s="116" t="s">
        <v>120</v>
      </c>
      <c r="AK1" s="116" t="s">
        <v>123</v>
      </c>
      <c r="AL1" s="117" t="s">
        <v>342</v>
      </c>
      <c r="AM1" s="113" t="s">
        <v>129</v>
      </c>
      <c r="AN1" s="109" t="s">
        <v>132</v>
      </c>
      <c r="AO1" s="109" t="s">
        <v>135</v>
      </c>
      <c r="AP1" s="113" t="s">
        <v>137</v>
      </c>
      <c r="AQ1" s="113" t="s">
        <v>343</v>
      </c>
      <c r="AR1" s="113" t="s">
        <v>344</v>
      </c>
      <c r="AS1" s="113" t="s">
        <v>143</v>
      </c>
      <c r="AT1" s="118" t="s">
        <v>146</v>
      </c>
      <c r="AU1" s="118" t="s">
        <v>148</v>
      </c>
      <c r="AV1" s="118" t="s">
        <v>150</v>
      </c>
      <c r="AW1" s="118" t="s">
        <v>152</v>
      </c>
      <c r="AX1" s="112" t="s">
        <v>153</v>
      </c>
      <c r="AY1" s="119" t="s">
        <v>154</v>
      </c>
    </row>
    <row r="2" spans="1:58" x14ac:dyDescent="0.25">
      <c r="A2" s="104">
        <v>239</v>
      </c>
      <c r="B2" s="56" t="s">
        <v>245</v>
      </c>
      <c r="C2" s="56" t="s">
        <v>5</v>
      </c>
      <c r="D2" s="56" t="s">
        <v>207</v>
      </c>
      <c r="E2" s="56" t="s">
        <v>189</v>
      </c>
      <c r="F2" s="56" t="s">
        <v>2</v>
      </c>
      <c r="G2" s="56">
        <v>0</v>
      </c>
      <c r="H2" s="57">
        <v>0</v>
      </c>
      <c r="I2" s="56" t="s">
        <v>190</v>
      </c>
      <c r="J2" s="58">
        <v>3.3084015152188098</v>
      </c>
      <c r="K2" s="59">
        <f>('Opportunity List'!$J2*Convert_PJ_to_MWh)/1000</f>
        <v>919.00042089412125</v>
      </c>
      <c r="L2" s="59">
        <v>108.385472448888</v>
      </c>
      <c r="M2" s="59">
        <f>'Opportunity List'!$N2/Convert_GJ_to_MWh</f>
        <v>30524.399975580483</v>
      </c>
      <c r="N2" s="59">
        <v>8479</v>
      </c>
      <c r="O2" s="60">
        <v>0.36000000000000004</v>
      </c>
      <c r="P2" s="59">
        <f>'Opportunity List'!$L2*'Opportunity List'!$O2</f>
        <v>39.018770081599683</v>
      </c>
      <c r="Q2" s="60">
        <v>7.0000000000000007E-2</v>
      </c>
      <c r="R2" s="59">
        <f>'Opportunity List'!$J2*'Opportunity List'!$Q2*Convert_PJ_to_MWh</f>
        <v>64330.029462588493</v>
      </c>
      <c r="S2" s="60">
        <v>8.2339072521263615E-2</v>
      </c>
      <c r="T2" s="59">
        <v>11</v>
      </c>
      <c r="U2" s="59">
        <v>0</v>
      </c>
      <c r="V2" s="59">
        <f>(('Opportunity List'!$R2*'Opportunity List'!$S2)*'Opportunity List'!$O2)*'Opportunity List'!$T2</f>
        <v>20975.624846411793</v>
      </c>
      <c r="W2" s="59">
        <f>'Opportunity List'!$Y2*'Opportunity List'!$P2</f>
        <v>1906.8749860374355</v>
      </c>
      <c r="X2" s="59">
        <f>IF('Opportunity List'!$P2=0,0,IF(OR('Opportunity List'!$A2={600,601}),4.52,IF(OR('Opportunity List'!$A2={602,603,604,605}),1.9,('Opportunity List'!$V2/'Opportunity List'!$P2))))</f>
        <v>537.57780684900149</v>
      </c>
      <c r="Y2" s="59">
        <f>IF('Opportunity List'!$X2=0,0,'Opportunity List'!$X2/'Opportunity List'!$T2)</f>
        <v>48.870709713545587</v>
      </c>
      <c r="Z2" s="61">
        <f>'Opportunity List'!$W2*'Opportunity List'!$H2</f>
        <v>0</v>
      </c>
      <c r="AA2" s="61">
        <f>'Opportunity List'!$Z2+'Opportunity List'!$W2</f>
        <v>1906.8749860374355</v>
      </c>
      <c r="AB2" s="61">
        <f>IF('Opportunity List'!$F2="Electricity", 'Opportunity List'!$W2, 0)+IF('Opportunity List'!$G2="Electricity",'Opportunity List'!$Z2,0)</f>
        <v>1906.8749860374355</v>
      </c>
      <c r="AC2" s="61">
        <f>IF('Opportunity List'!$F2="Natural Gas",'Opportunity List'!$W2, 0)+IF('Opportunity List'!$G2="Natural Gas",'Opportunity List'!$Z2,0)</f>
        <v>0</v>
      </c>
      <c r="AD2" s="61">
        <f>'Opportunity List'!$Y2*VLOOKUP('Opportunity List'!$T2,'Discount rate'!$B$4:$D$45,3,FALSE)</f>
        <v>415.33624648913434</v>
      </c>
      <c r="AE2" s="59">
        <v>14883.215775458992</v>
      </c>
      <c r="AF2" s="62" t="s">
        <v>168</v>
      </c>
      <c r="AG2" s="63">
        <v>0</v>
      </c>
      <c r="AH2" s="64">
        <f>'Opportunity List'!$AG2*VLOOKUP('Opportunity List'!$T2,'Discount rate'!$B$4:$D$45,3,FALSE)</f>
        <v>0</v>
      </c>
      <c r="AI2" s="59">
        <f>'Opportunity List'!$AE2-'Opportunity List'!$AH2</f>
        <v>14883.215775458992</v>
      </c>
      <c r="AJ2" s="64">
        <f>'Opportunity List'!$AI2/'Opportunity List'!$AD2</f>
        <v>35.834136561082332</v>
      </c>
      <c r="AK2" s="59">
        <f>'Opportunity List'!$P2*'Opportunity List'!$AE2</f>
        <v>580724.77441747172</v>
      </c>
      <c r="AL2" s="59">
        <v>8760</v>
      </c>
      <c r="AM2" s="65">
        <v>0.85099259350289225</v>
      </c>
      <c r="AN2" s="65">
        <v>0.81121700166482147</v>
      </c>
      <c r="AO2" s="65">
        <v>0.89916494729973462</v>
      </c>
      <c r="AP2" s="65">
        <v>0.82310666116571218</v>
      </c>
      <c r="AQ2" s="65">
        <v>0.79648775359284185</v>
      </c>
      <c r="AR2" s="65">
        <v>0.81786116971389433</v>
      </c>
      <c r="AS2" s="65" t="e">
        <f>#VALUE!</f>
        <v>#VALUE!</v>
      </c>
      <c r="AT2" s="65" t="e">
        <f>#VALUE!</f>
        <v>#VALUE!</v>
      </c>
      <c r="AU2" s="65" t="e">
        <f>#VALUE!</f>
        <v>#VALUE!</v>
      </c>
      <c r="AV2" s="65" t="e">
        <f>#VALUE!</f>
        <v>#VALUE!</v>
      </c>
      <c r="AW2" s="65" t="e">
        <f>#VALUE!</f>
        <v>#VALUE!</v>
      </c>
      <c r="AX2" s="56" t="str">
        <f>IF('Opportunity List'!$AY2&lt;=0.1,"Early",IF(AND('Opportunity List'!$AY2&gt;0.1,'Opportunity List'!$AY2&lt;=0.25),"Establishing","Mature"))</f>
        <v>Establishing</v>
      </c>
      <c r="AY2" s="105">
        <v>0.25</v>
      </c>
      <c r="AZ2" s="11"/>
      <c r="BA2" s="11"/>
      <c r="BB2" s="11"/>
      <c r="BD2" s="11"/>
      <c r="BE2" s="11"/>
      <c r="BF2" s="11"/>
    </row>
    <row r="3" spans="1:58" x14ac:dyDescent="0.25">
      <c r="A3" s="104">
        <v>187</v>
      </c>
      <c r="B3" s="56" t="s">
        <v>206</v>
      </c>
      <c r="C3" s="56" t="s">
        <v>5</v>
      </c>
      <c r="D3" s="56" t="s">
        <v>207</v>
      </c>
      <c r="E3" s="56" t="s">
        <v>166</v>
      </c>
      <c r="F3" s="56" t="s">
        <v>2</v>
      </c>
      <c r="G3" s="56">
        <v>0</v>
      </c>
      <c r="H3" s="57">
        <v>0</v>
      </c>
      <c r="I3" s="56" t="s">
        <v>190</v>
      </c>
      <c r="J3" s="58">
        <v>3.3084015152188098</v>
      </c>
      <c r="K3" s="59">
        <f>('Opportunity List'!$J3*Convert_PJ_to_MWh)/1000</f>
        <v>919.00042089412125</v>
      </c>
      <c r="L3" s="59">
        <v>108.385472448888</v>
      </c>
      <c r="M3" s="59">
        <f>'Opportunity List'!$N3/Convert_GJ_to_MWh</f>
        <v>30524.399975580483</v>
      </c>
      <c r="N3" s="59">
        <v>8479</v>
      </c>
      <c r="O3" s="60">
        <v>0.64000000000000012</v>
      </c>
      <c r="P3" s="59">
        <f>'Opportunity List'!$L3*'Opportunity List'!$O3</f>
        <v>69.366702367288326</v>
      </c>
      <c r="Q3" s="60">
        <v>0.02</v>
      </c>
      <c r="R3" s="59">
        <f>'Opportunity List'!$J3*'Opportunity List'!$Q3*Convert_PJ_to_MWh</f>
        <v>18380.008417882425</v>
      </c>
      <c r="S3" s="60">
        <v>0.69164820917861436</v>
      </c>
      <c r="T3" s="59">
        <v>11</v>
      </c>
      <c r="U3" s="59">
        <v>0</v>
      </c>
      <c r="V3" s="59">
        <f>(('Opportunity List'!$R3*'Opportunity List'!$S3)*'Opportunity List'!$O3)*'Opportunity List'!$T3</f>
        <v>89495.999344690325</v>
      </c>
      <c r="W3" s="59">
        <f>'Opportunity List'!$Y3*'Opportunity List'!$P3</f>
        <v>8135.9999404263936</v>
      </c>
      <c r="X3" s="59">
        <f>IF('Opportunity List'!$P3=0,0,IF(OR('Opportunity List'!$A3={600,601}),4.52,IF(OR('Opportunity List'!$A3={602,603,604,605}),1.9,('Opportunity List'!$V3/'Opportunity List'!$P3))))</f>
        <v>1290.1867364376037</v>
      </c>
      <c r="Y3" s="59">
        <f>IF('Opportunity List'!$X3=0,0,'Opportunity List'!$X3/'Opportunity List'!$T3)</f>
        <v>117.28970331250943</v>
      </c>
      <c r="Z3" s="61">
        <f>'Opportunity List'!$W3*'Opportunity List'!$H3</f>
        <v>0</v>
      </c>
      <c r="AA3" s="61">
        <f>'Opportunity List'!$Z3+'Opportunity List'!$W3</f>
        <v>8135.9999404263936</v>
      </c>
      <c r="AB3" s="61">
        <f>IF('Opportunity List'!$F3="Electricity", 'Opportunity List'!$W3, 0)+IF('Opportunity List'!$G3="Electricity",'Opportunity List'!$Z3,0)</f>
        <v>8135.9999404263936</v>
      </c>
      <c r="AC3" s="61">
        <f>IF('Opportunity List'!$F3="Natural Gas",'Opportunity List'!$W3, 0)+IF('Opportunity List'!$G3="Natural Gas",'Opportunity List'!$Z3,0)</f>
        <v>0</v>
      </c>
      <c r="AD3" s="61">
        <f>'Opportunity List'!$Y3*VLOOKUP('Opportunity List'!$T3,'Discount rate'!$B$4:$D$45,3,FALSE)</f>
        <v>996.80699157392269</v>
      </c>
      <c r="AE3" s="59">
        <v>19135.563139875841</v>
      </c>
      <c r="AF3" s="62" t="s">
        <v>164</v>
      </c>
      <c r="AG3" s="63">
        <v>0</v>
      </c>
      <c r="AH3" s="64">
        <f>'Opportunity List'!$AG3*VLOOKUP('Opportunity List'!$T3,'Discount rate'!$B$4:$D$45,3,FALSE)</f>
        <v>0</v>
      </c>
      <c r="AI3" s="59">
        <f>'Opportunity List'!$AE3-'Opportunity List'!$AH3</f>
        <v>19135.563139875841</v>
      </c>
      <c r="AJ3" s="64">
        <f>'Opportunity List'!$AI3/'Opportunity List'!$AD3</f>
        <v>19.196858872008381</v>
      </c>
      <c r="AK3" s="59">
        <f>'Opportunity List'!$P3*'Opportunity List'!$AE3</f>
        <v>1327370.9129542208</v>
      </c>
      <c r="AL3" s="59">
        <v>8760</v>
      </c>
      <c r="AM3" s="65">
        <v>0.71596342709811567</v>
      </c>
      <c r="AN3" s="65">
        <v>0.81121700166482147</v>
      </c>
      <c r="AO3" s="65">
        <v>0.8829493492557724</v>
      </c>
      <c r="AP3" s="65">
        <v>0.5906115322955805</v>
      </c>
      <c r="AQ3" s="65">
        <v>0.79648775359284174</v>
      </c>
      <c r="AR3" s="65">
        <v>0.81786116971389422</v>
      </c>
      <c r="AS3" s="65" t="e">
        <f>#VALUE!</f>
        <v>#VALUE!</v>
      </c>
      <c r="AT3" s="65" t="e">
        <f>#VALUE!</f>
        <v>#VALUE!</v>
      </c>
      <c r="AU3" s="65" t="e">
        <f>#VALUE!</f>
        <v>#VALUE!</v>
      </c>
      <c r="AV3" s="65" t="e">
        <f>#VALUE!</f>
        <v>#VALUE!</v>
      </c>
      <c r="AW3" s="65" t="e">
        <f>#VALUE!</f>
        <v>#VALUE!</v>
      </c>
      <c r="AX3" s="56" t="str">
        <f>IF('Opportunity List'!$AY3&lt;=0.1,"Early",IF(AND('Opportunity List'!$AY3&gt;0.1,'Opportunity List'!$AY3&lt;=0.25),"Establishing","Mature"))</f>
        <v>Establishing</v>
      </c>
      <c r="AY3" s="105">
        <v>0.25</v>
      </c>
      <c r="AZ3" s="11"/>
      <c r="BA3" s="11"/>
      <c r="BB3" s="11"/>
      <c r="BD3" s="11"/>
      <c r="BE3" s="11"/>
      <c r="BF3" s="11"/>
    </row>
    <row r="4" spans="1:58" x14ac:dyDescent="0.25">
      <c r="A4" s="104">
        <v>214</v>
      </c>
      <c r="B4" s="56" t="s">
        <v>206</v>
      </c>
      <c r="C4" s="56" t="s">
        <v>5</v>
      </c>
      <c r="D4" s="56" t="s">
        <v>207</v>
      </c>
      <c r="E4" s="56" t="s">
        <v>166</v>
      </c>
      <c r="F4" s="56" t="s">
        <v>159</v>
      </c>
      <c r="G4" s="56">
        <v>0</v>
      </c>
      <c r="H4" s="57">
        <v>0</v>
      </c>
      <c r="I4" s="56" t="s">
        <v>190</v>
      </c>
      <c r="J4" s="58">
        <v>3.1786602793278762</v>
      </c>
      <c r="K4" s="59">
        <f>('Opportunity List'!$J4*Convert_PJ_to_MWh)/1000</f>
        <v>882.96118870219493</v>
      </c>
      <c r="L4" s="59">
        <v>43.002620232611875</v>
      </c>
      <c r="M4" s="59">
        <f>'Opportunity List'!$N4/Convert_GJ_to_MWh</f>
        <v>73917.827787953604</v>
      </c>
      <c r="N4" s="59">
        <v>20532.729957524407</v>
      </c>
      <c r="O4" s="60">
        <v>0.64000000000000012</v>
      </c>
      <c r="P4" s="59">
        <f>'Opportunity List'!$L4*'Opportunity List'!$O4</f>
        <v>27.521676948871605</v>
      </c>
      <c r="Q4" s="60">
        <v>0.05</v>
      </c>
      <c r="R4" s="59">
        <f>'Opportunity List'!$J4*'Opportunity List'!$Q4*Convert_PJ_to_MWh</f>
        <v>44148.059435109746</v>
      </c>
      <c r="S4" s="60">
        <v>7.5077551578215176E-2</v>
      </c>
      <c r="T4" s="59">
        <v>11</v>
      </c>
      <c r="U4" s="59">
        <v>0</v>
      </c>
      <c r="V4" s="59">
        <f>(('Opportunity List'!$R4*'Opportunity List'!$S4)*'Opportunity List'!$O4)*'Opportunity List'!$T4</f>
        <v>23334.278593595634</v>
      </c>
      <c r="W4" s="59">
        <f>'Opportunity List'!$Y4*'Opportunity List'!$P4</f>
        <v>2121.298053963239</v>
      </c>
      <c r="X4" s="59">
        <f>IF('Opportunity List'!$P4=0,0,IF(OR('Opportunity List'!$A4={600,601}),4.52,IF(OR('Opportunity List'!$A4={602,603,604,605}),1.9,('Opportunity List'!$V4/'Opportunity List'!$P4))))</f>
        <v>847.85090083518128</v>
      </c>
      <c r="Y4" s="59">
        <f>IF('Opportunity List'!$X4=0,0,'Opportunity List'!$X4/'Opportunity List'!$T4)</f>
        <v>77.07735462138011</v>
      </c>
      <c r="Z4" s="61">
        <f>'Opportunity List'!$W4*'Opportunity List'!$H4</f>
        <v>0</v>
      </c>
      <c r="AA4" s="61">
        <f>'Opportunity List'!$Z4+'Opportunity List'!$W4</f>
        <v>2121.298053963239</v>
      </c>
      <c r="AB4" s="61">
        <f>IF('Opportunity List'!$F4="Electricity", 'Opportunity List'!$W4, 0)+IF('Opportunity List'!$G4="Electricity",'Opportunity List'!$Z4,0)</f>
        <v>0</v>
      </c>
      <c r="AC4" s="61">
        <f>IF('Opportunity List'!$F4="Natural Gas",'Opportunity List'!$W4, 0)+IF('Opportunity List'!$G4="Natural Gas",'Opportunity List'!$Z4,0)</f>
        <v>2121.298053963239</v>
      </c>
      <c r="AD4" s="61">
        <f>'Opportunity List'!$Y4*VLOOKUP('Opportunity List'!$T4,'Discount rate'!$B$4:$D$45,3,FALSE)</f>
        <v>655.05533570925081</v>
      </c>
      <c r="AE4" s="59">
        <v>19135.563139875841</v>
      </c>
      <c r="AF4" s="62" t="s">
        <v>164</v>
      </c>
      <c r="AG4" s="63">
        <v>0</v>
      </c>
      <c r="AH4" s="64">
        <f>'Opportunity List'!$AG4*VLOOKUP('Opportunity List'!$T4,'Discount rate'!$B$4:$D$45,3,FALSE)</f>
        <v>0</v>
      </c>
      <c r="AI4" s="59">
        <f>'Opportunity List'!$AE4-'Opportunity List'!$AH4</f>
        <v>19135.563139875841</v>
      </c>
      <c r="AJ4" s="64">
        <f>'Opportunity List'!$AI4/'Opportunity List'!$AD4</f>
        <v>29.212132314222146</v>
      </c>
      <c r="AK4" s="59">
        <f>'Opportunity List'!$P4*'Opportunity List'!$AE4</f>
        <v>526642.78697039804</v>
      </c>
      <c r="AL4" s="59" t="s">
        <v>175</v>
      </c>
      <c r="AM4" s="65" t="s">
        <v>175</v>
      </c>
      <c r="AN4" s="65" t="s">
        <v>175</v>
      </c>
      <c r="AO4" s="65" t="s">
        <v>175</v>
      </c>
      <c r="AP4" s="65" t="s">
        <v>175</v>
      </c>
      <c r="AQ4" s="65" t="s">
        <v>175</v>
      </c>
      <c r="AR4" s="65" t="s">
        <v>175</v>
      </c>
      <c r="AS4" s="65" t="e">
        <f>#VALUE!</f>
        <v>#VALUE!</v>
      </c>
      <c r="AT4" s="65" t="e">
        <f>#VALUE!</f>
        <v>#VALUE!</v>
      </c>
      <c r="AU4" s="65" t="e">
        <f>#VALUE!</f>
        <v>#VALUE!</v>
      </c>
      <c r="AV4" s="65" t="e">
        <f>#VALUE!</f>
        <v>#VALUE!</v>
      </c>
      <c r="AW4" s="65" t="e">
        <f>#VALUE!</f>
        <v>#VALUE!</v>
      </c>
      <c r="AX4" s="56" t="str">
        <f>IF('Opportunity List'!$AY4&lt;=0.1,"Early",IF(AND('Opportunity List'!$AY4&gt;0.1,'Opportunity List'!$AY4&lt;=0.25),"Establishing","Mature"))</f>
        <v>Establishing</v>
      </c>
      <c r="AY4" s="105">
        <v>0.25</v>
      </c>
      <c r="AZ4" s="11"/>
      <c r="BA4" s="11"/>
      <c r="BB4" s="11"/>
      <c r="BD4" s="11"/>
      <c r="BE4" s="11"/>
      <c r="BF4" s="11"/>
    </row>
    <row r="5" spans="1:58" x14ac:dyDescent="0.25">
      <c r="A5" s="104">
        <v>331</v>
      </c>
      <c r="B5" s="56" t="s">
        <v>300</v>
      </c>
      <c r="C5" s="56" t="s">
        <v>5</v>
      </c>
      <c r="D5" s="56" t="s">
        <v>207</v>
      </c>
      <c r="E5" s="56" t="s">
        <v>166</v>
      </c>
      <c r="F5" s="56" t="s">
        <v>2</v>
      </c>
      <c r="G5" s="56">
        <v>0</v>
      </c>
      <c r="H5" s="57">
        <v>0</v>
      </c>
      <c r="I5" s="56" t="s">
        <v>190</v>
      </c>
      <c r="J5" s="58">
        <v>3.3084015152188098</v>
      </c>
      <c r="K5" s="59">
        <f>('Opportunity List'!$J5*Convert_PJ_to_MWh)/1000</f>
        <v>919.00042089412125</v>
      </c>
      <c r="L5" s="59">
        <v>108.385472448888</v>
      </c>
      <c r="M5" s="59">
        <f>'Opportunity List'!$N5/Convert_GJ_to_MWh</f>
        <v>30524.399975580483</v>
      </c>
      <c r="N5" s="59">
        <v>8479</v>
      </c>
      <c r="O5" s="60">
        <v>0.64000000000000012</v>
      </c>
      <c r="P5" s="59">
        <f>'Opportunity List'!$L5*'Opportunity List'!$O5</f>
        <v>69.366702367288326</v>
      </c>
      <c r="Q5" s="60">
        <v>0.02</v>
      </c>
      <c r="R5" s="59">
        <f>'Opportunity List'!$J5*'Opportunity List'!$Q5*Convert_PJ_to_MWh</f>
        <v>18380.008417882425</v>
      </c>
      <c r="S5" s="60">
        <v>1</v>
      </c>
      <c r="T5" s="59">
        <v>10</v>
      </c>
      <c r="U5" s="59">
        <v>0</v>
      </c>
      <c r="V5" s="59">
        <f>(('Opportunity List'!$R5*'Opportunity List'!$S5)*'Opportunity List'!$O5)*'Opportunity List'!$T5</f>
        <v>117632.05387444753</v>
      </c>
      <c r="W5" s="59">
        <f>'Opportunity List'!$Y5*'Opportunity List'!$P5</f>
        <v>11763.205387444754</v>
      </c>
      <c r="X5" s="59">
        <f>IF('Opportunity List'!$P5=0,0,IF(OR('Opportunity List'!$A5={600,601}),4.52,IF(OR('Opportunity List'!$A5={602,603,604,605}),1.9,('Opportunity List'!$V5/'Opportunity List'!$P5))))</f>
        <v>1695.8</v>
      </c>
      <c r="Y5" s="59">
        <f>IF('Opportunity List'!$X5=0,0,'Opportunity List'!$X5/'Opportunity List'!$T5)</f>
        <v>169.57999999999998</v>
      </c>
      <c r="Z5" s="61">
        <f>'Opportunity List'!$W5*'Opportunity List'!$H5</f>
        <v>0</v>
      </c>
      <c r="AA5" s="61">
        <f>'Opportunity List'!$Z5+'Opportunity List'!$W5</f>
        <v>11763.205387444754</v>
      </c>
      <c r="AB5" s="61">
        <f>IF('Opportunity List'!$F5="Electricity", 'Opportunity List'!$W5, 0)+IF('Opportunity List'!$G5="Electricity",'Opportunity List'!$Z5,0)</f>
        <v>11763.205387444754</v>
      </c>
      <c r="AC5" s="61">
        <f>IF('Opportunity List'!$F5="Natural Gas",'Opportunity List'!$W5, 0)+IF('Opportunity List'!$G5="Natural Gas",'Opportunity List'!$Z5,0)</f>
        <v>0</v>
      </c>
      <c r="AD5" s="61">
        <f>'Opportunity List'!$Y5*VLOOKUP('Opportunity List'!$T5,'Discount rate'!$B$4:$D$45,3,FALSE)</f>
        <v>1360.6389577113505</v>
      </c>
      <c r="AE5" s="59">
        <v>277496.77614491107</v>
      </c>
      <c r="AF5" s="62" t="s">
        <v>164</v>
      </c>
      <c r="AG5" s="63">
        <v>0</v>
      </c>
      <c r="AH5" s="64">
        <f>'Opportunity List'!$AG5*VLOOKUP('Opportunity List'!$T5,'Discount rate'!$B$4:$D$45,3,FALSE)</f>
        <v>0</v>
      </c>
      <c r="AI5" s="59">
        <f>'Opportunity List'!$AE5-'Opportunity List'!$AH5</f>
        <v>277496.77614491107</v>
      </c>
      <c r="AJ5" s="64">
        <f>'Opportunity List'!$AI5/'Opportunity List'!$AD5</f>
        <v>203.94592891245142</v>
      </c>
      <c r="AK5" s="59">
        <f>'Opportunity List'!$P5*'Opportunity List'!$AE5</f>
        <v>19249036.278726082</v>
      </c>
      <c r="AL5" s="59">
        <v>8760</v>
      </c>
      <c r="AM5" s="65">
        <v>0.71596342709811567</v>
      </c>
      <c r="AN5" s="65">
        <v>0.81121700166482147</v>
      </c>
      <c r="AO5" s="65">
        <v>0.8829493492557724</v>
      </c>
      <c r="AP5" s="65">
        <v>0.5906115322955805</v>
      </c>
      <c r="AQ5" s="65">
        <v>0.79648775359284174</v>
      </c>
      <c r="AR5" s="65">
        <v>0.81786116971389422</v>
      </c>
      <c r="AS5" s="65" t="e">
        <f>#VALUE!</f>
        <v>#VALUE!</v>
      </c>
      <c r="AT5" s="65" t="e">
        <f>#VALUE!</f>
        <v>#VALUE!</v>
      </c>
      <c r="AU5" s="65" t="e">
        <f>#VALUE!</f>
        <v>#VALUE!</v>
      </c>
      <c r="AV5" s="65" t="e">
        <f>#VALUE!</f>
        <v>#VALUE!</v>
      </c>
      <c r="AW5" s="65" t="e">
        <f>#VALUE!</f>
        <v>#VALUE!</v>
      </c>
      <c r="AX5" s="56" t="str">
        <f>IF('Opportunity List'!$AY5&lt;=0.1,"Early",IF(AND('Opportunity List'!$AY5&gt;0.1,'Opportunity List'!$AY5&lt;=0.25),"Establishing","Mature"))</f>
        <v>Establishing</v>
      </c>
      <c r="AY5" s="105">
        <v>0.25</v>
      </c>
      <c r="AZ5" s="11"/>
      <c r="BA5" s="11"/>
      <c r="BB5" s="11"/>
      <c r="BD5" s="11"/>
      <c r="BE5" s="11"/>
      <c r="BF5" s="11"/>
    </row>
    <row r="6" spans="1:58" x14ac:dyDescent="0.25">
      <c r="A6" s="104">
        <v>193</v>
      </c>
      <c r="B6" s="56" t="s">
        <v>212</v>
      </c>
      <c r="C6" s="56" t="s">
        <v>5</v>
      </c>
      <c r="D6" s="56" t="s">
        <v>207</v>
      </c>
      <c r="E6" s="56" t="s">
        <v>170</v>
      </c>
      <c r="F6" s="56" t="s">
        <v>2</v>
      </c>
      <c r="G6" s="56">
        <v>0</v>
      </c>
      <c r="H6" s="57">
        <v>0</v>
      </c>
      <c r="I6" s="56" t="s">
        <v>190</v>
      </c>
      <c r="J6" s="58">
        <v>3.3084015152188098</v>
      </c>
      <c r="K6" s="59">
        <f>('Opportunity List'!$J6*Convert_PJ_to_MWh)/1000</f>
        <v>919.00042089412125</v>
      </c>
      <c r="L6" s="59">
        <v>108.385472448888</v>
      </c>
      <c r="M6" s="59">
        <f>'Opportunity List'!$N6/Convert_GJ_to_MWh</f>
        <v>30524.399975580483</v>
      </c>
      <c r="N6" s="59">
        <v>8479</v>
      </c>
      <c r="O6" s="60">
        <v>0.8</v>
      </c>
      <c r="P6" s="59">
        <f>'Opportunity List'!$L6*'Opportunity List'!$O6</f>
        <v>86.708377959110408</v>
      </c>
      <c r="Q6" s="60">
        <v>0.47</v>
      </c>
      <c r="R6" s="59">
        <f>'Opportunity List'!$J6*'Opportunity List'!$Q6*Convert_PJ_to_MWh</f>
        <v>431930.19782023696</v>
      </c>
      <c r="S6" s="60">
        <v>0.1614239695464397</v>
      </c>
      <c r="T6" s="59">
        <v>12</v>
      </c>
      <c r="U6" s="59">
        <v>0</v>
      </c>
      <c r="V6" s="59">
        <f>(('Opportunity List'!$R6*'Opportunity List'!$S6)*'Opportunity List'!$O6)*'Opportunity List'!$T6</f>
        <v>669349.3161515675</v>
      </c>
      <c r="W6" s="59">
        <f>'Opportunity List'!$Y6*'Opportunity List'!$P6</f>
        <v>55779.109679297289</v>
      </c>
      <c r="X6" s="59">
        <f>IF('Opportunity List'!$P6=0,0,IF(OR('Opportunity List'!$A6={600,601}),4.52,IF(OR('Opportunity List'!$A6={602,603,604,605}),1.9,('Opportunity List'!$V6/'Opportunity List'!$P6))))</f>
        <v>7719.5460451032377</v>
      </c>
      <c r="Y6" s="59">
        <f>IF('Opportunity List'!$X6=0,0,'Opportunity List'!$X6/'Opportunity List'!$T6)</f>
        <v>643.2955037586031</v>
      </c>
      <c r="Z6" s="61">
        <f>'Opportunity List'!$W6*'Opportunity List'!$H6</f>
        <v>0</v>
      </c>
      <c r="AA6" s="61">
        <f>'Opportunity List'!$Z6+'Opportunity List'!$W6</f>
        <v>55779.109679297289</v>
      </c>
      <c r="AB6" s="61">
        <f>IF('Opportunity List'!$F6="Electricity", 'Opportunity List'!$W6, 0)+IF('Opportunity List'!$G6="Electricity",'Opportunity List'!$Z6,0)</f>
        <v>55779.109679297289</v>
      </c>
      <c r="AC6" s="61">
        <f>IF('Opportunity List'!$F6="Natural Gas",'Opportunity List'!$W6, 0)+IF('Opportunity List'!$G6="Natural Gas",'Opportunity List'!$Z6,0)</f>
        <v>0</v>
      </c>
      <c r="AD6" s="61">
        <f>'Opportunity List'!$Y6*VLOOKUP('Opportunity List'!$T6,'Discount rate'!$B$4:$D$45,3,FALSE)</f>
        <v>5752.7898861013164</v>
      </c>
      <c r="AE6" s="59">
        <v>122157.40341709927</v>
      </c>
      <c r="AF6" s="62" t="s">
        <v>164</v>
      </c>
      <c r="AG6" s="63">
        <v>0</v>
      </c>
      <c r="AH6" s="64">
        <f>'Opportunity List'!$AG6*VLOOKUP('Opportunity List'!$T6,'Discount rate'!$B$4:$D$45,3,FALSE)</f>
        <v>0</v>
      </c>
      <c r="AI6" s="59">
        <f>'Opportunity List'!$AE6-'Opportunity List'!$AH6</f>
        <v>122157.40341709927</v>
      </c>
      <c r="AJ6" s="64">
        <f>'Opportunity List'!$AI6/'Opportunity List'!$AD6</f>
        <v>21.234462901596729</v>
      </c>
      <c r="AK6" s="59">
        <f>'Opportunity List'!$P6*'Opportunity List'!$AE6</f>
        <v>10592070.305993369</v>
      </c>
      <c r="AL6" s="59" t="s">
        <v>175</v>
      </c>
      <c r="AM6" s="65">
        <v>0.87590976601629156</v>
      </c>
      <c r="AN6" s="65" t="s">
        <v>175</v>
      </c>
      <c r="AO6" s="65">
        <v>0.84103201582092002</v>
      </c>
      <c r="AP6" s="65">
        <v>0.84050729085804021</v>
      </c>
      <c r="AQ6" s="65" t="s">
        <v>175</v>
      </c>
      <c r="AR6" s="65" t="s">
        <v>175</v>
      </c>
      <c r="AS6" s="65" t="e">
        <f>#VALUE!</f>
        <v>#VALUE!</v>
      </c>
      <c r="AT6" s="65" t="e">
        <f>#VALUE!</f>
        <v>#VALUE!</v>
      </c>
      <c r="AU6" s="65" t="e">
        <f>#VALUE!</f>
        <v>#VALUE!</v>
      </c>
      <c r="AV6" s="65" t="e">
        <f>#VALUE!</f>
        <v>#VALUE!</v>
      </c>
      <c r="AW6" s="65" t="e">
        <f>#VALUE!</f>
        <v>#VALUE!</v>
      </c>
      <c r="AX6" s="56" t="str">
        <f>IF('Opportunity List'!$AY6&lt;=0.1,"Early",IF(AND('Opportunity List'!$AY6&gt;0.1,'Opportunity List'!$AY6&lt;=0.25),"Establishing","Mature"))</f>
        <v>Establishing</v>
      </c>
      <c r="AY6" s="105">
        <v>0.25</v>
      </c>
      <c r="AZ6" s="11"/>
      <c r="BA6" s="11"/>
      <c r="BB6" s="11"/>
      <c r="BD6" s="11"/>
      <c r="BE6" s="11"/>
      <c r="BF6" s="11"/>
    </row>
    <row r="7" spans="1:58" x14ac:dyDescent="0.25">
      <c r="A7" s="104">
        <v>232</v>
      </c>
      <c r="B7" s="56" t="s">
        <v>234</v>
      </c>
      <c r="C7" s="56" t="s">
        <v>5</v>
      </c>
      <c r="D7" s="56" t="s">
        <v>207</v>
      </c>
      <c r="E7" s="56" t="s">
        <v>170</v>
      </c>
      <c r="F7" s="56" t="s">
        <v>2</v>
      </c>
      <c r="G7" s="56">
        <v>0</v>
      </c>
      <c r="H7" s="57">
        <v>0</v>
      </c>
      <c r="I7" s="56" t="s">
        <v>190</v>
      </c>
      <c r="J7" s="58">
        <v>3.3084015152188098</v>
      </c>
      <c r="K7" s="59">
        <f>('Opportunity List'!$J7*Convert_PJ_to_MWh)/1000</f>
        <v>919.00042089412125</v>
      </c>
      <c r="L7" s="59">
        <v>108.385472448888</v>
      </c>
      <c r="M7" s="59">
        <f>'Opportunity List'!$N7/Convert_GJ_to_MWh</f>
        <v>30524.399975580483</v>
      </c>
      <c r="N7" s="59">
        <v>8479</v>
      </c>
      <c r="O7" s="60">
        <v>0.16000000000000003</v>
      </c>
      <c r="P7" s="59">
        <f>'Opportunity List'!$L7*'Opportunity List'!$O7</f>
        <v>17.341675591822082</v>
      </c>
      <c r="Q7" s="60">
        <v>0.47</v>
      </c>
      <c r="R7" s="59">
        <f>'Opportunity List'!$J7*'Opportunity List'!$Q7*Convert_PJ_to_MWh</f>
        <v>431930.19782023696</v>
      </c>
      <c r="S7" s="60">
        <v>0.28614287613772466</v>
      </c>
      <c r="T7" s="59">
        <v>16</v>
      </c>
      <c r="U7" s="59">
        <v>0</v>
      </c>
      <c r="V7" s="59">
        <f>(('Opportunity List'!$R7*'Opportunity List'!$S7)*'Opportunity List'!$O7)*'Opportunity List'!$T7</f>
        <v>316399.9976832486</v>
      </c>
      <c r="W7" s="59">
        <f>'Opportunity List'!$Y7*'Opportunity List'!$P7</f>
        <v>19774.999855203037</v>
      </c>
      <c r="X7" s="59">
        <f>IF('Opportunity List'!$P7=0,0,IF(OR('Opportunity List'!$A7={600,601}),4.52,IF(OR('Opportunity List'!$A7={602,603,604,605}),1.9,('Opportunity List'!$V7/'Opportunity List'!$P7))))</f>
        <v>18245.064959723688</v>
      </c>
      <c r="Y7" s="59">
        <f>IF('Opportunity List'!$X7=0,0,'Opportunity List'!$X7/'Opportunity List'!$T7)</f>
        <v>1140.3165599827305</v>
      </c>
      <c r="Z7" s="61">
        <f>'Opportunity List'!$W7*'Opportunity List'!$H7</f>
        <v>0</v>
      </c>
      <c r="AA7" s="61">
        <f>'Opportunity List'!$Z7+'Opportunity List'!$W7</f>
        <v>19774.999855203037</v>
      </c>
      <c r="AB7" s="61">
        <f>IF('Opportunity List'!$F7="Electricity", 'Opportunity List'!$W7, 0)+IF('Opportunity List'!$G7="Electricity",'Opportunity List'!$Z7,0)</f>
        <v>19774.999855203037</v>
      </c>
      <c r="AC7" s="61">
        <f>IF('Opportunity List'!$F7="Natural Gas",'Opportunity List'!$W7, 0)+IF('Opportunity List'!$G7="Natural Gas",'Opportunity List'!$Z7,0)</f>
        <v>0</v>
      </c>
      <c r="AD7" s="61">
        <f>'Opportunity List'!$Y7*VLOOKUP('Opportunity List'!$T7,'Discount rate'!$B$4:$D$45,3,FALSE)</f>
        <v>11912.486398213876</v>
      </c>
      <c r="AE7" s="59">
        <v>396885.75401223975</v>
      </c>
      <c r="AF7" s="62" t="s">
        <v>168</v>
      </c>
      <c r="AG7" s="63">
        <v>0</v>
      </c>
      <c r="AH7" s="64">
        <f>'Opportunity List'!$AG7*VLOOKUP('Opportunity List'!$T7,'Discount rate'!$B$4:$D$45,3,FALSE)</f>
        <v>0</v>
      </c>
      <c r="AI7" s="59">
        <f>'Opportunity List'!$AE7-'Opportunity List'!$AH7</f>
        <v>396885.75401223975</v>
      </c>
      <c r="AJ7" s="64">
        <f>'Opportunity List'!$AI7/'Opportunity List'!$AD7</f>
        <v>33.316785492552391</v>
      </c>
      <c r="AK7" s="59">
        <f>'Opportunity List'!$P7*'Opportunity List'!$AE7</f>
        <v>6882663.9930959605</v>
      </c>
      <c r="AL7" s="59">
        <v>4392</v>
      </c>
      <c r="AM7" s="65">
        <v>0.87590976601629156</v>
      </c>
      <c r="AN7" s="65" t="s">
        <v>235</v>
      </c>
      <c r="AO7" s="65">
        <v>0.84103201582092002</v>
      </c>
      <c r="AP7" s="65">
        <v>0.84050729085804021</v>
      </c>
      <c r="AQ7" s="65" t="s">
        <v>235</v>
      </c>
      <c r="AR7" s="65" t="s">
        <v>235</v>
      </c>
      <c r="AS7" s="65" t="e">
        <f>#VALUE!</f>
        <v>#VALUE!</v>
      </c>
      <c r="AT7" s="65" t="e">
        <f>#VALUE!</f>
        <v>#VALUE!</v>
      </c>
      <c r="AU7" s="65" t="e">
        <f>#VALUE!</f>
        <v>#VALUE!</v>
      </c>
      <c r="AV7" s="65" t="e">
        <f>#VALUE!</f>
        <v>#VALUE!</v>
      </c>
      <c r="AW7" s="65" t="e">
        <f>#VALUE!</f>
        <v>#VALUE!</v>
      </c>
      <c r="AX7" s="56" t="str">
        <f>IF('Opportunity List'!$AY7&lt;=0.1,"Early",IF(AND('Opportunity List'!$AY7&gt;0.1,'Opportunity List'!$AY7&lt;=0.25),"Establishing","Mature"))</f>
        <v>Establishing</v>
      </c>
      <c r="AY7" s="105">
        <v>0.25</v>
      </c>
      <c r="AZ7" s="11"/>
      <c r="BA7" s="11"/>
      <c r="BB7" s="11"/>
      <c r="BD7" s="11"/>
      <c r="BE7" s="11"/>
      <c r="BF7" s="11"/>
    </row>
    <row r="8" spans="1:58" x14ac:dyDescent="0.25">
      <c r="A8" s="104">
        <v>194</v>
      </c>
      <c r="B8" s="56" t="s">
        <v>249</v>
      </c>
      <c r="C8" s="56" t="s">
        <v>5</v>
      </c>
      <c r="D8" s="56" t="s">
        <v>207</v>
      </c>
      <c r="E8" s="56" t="s">
        <v>170</v>
      </c>
      <c r="F8" s="56" t="s">
        <v>2</v>
      </c>
      <c r="G8" s="56">
        <v>0</v>
      </c>
      <c r="H8" s="57">
        <v>0</v>
      </c>
      <c r="I8" s="56" t="s">
        <v>190</v>
      </c>
      <c r="J8" s="58">
        <v>3.3084015152188098</v>
      </c>
      <c r="K8" s="59">
        <f>('Opportunity List'!$J8*Convert_PJ_to_MWh)/1000</f>
        <v>919.00042089412125</v>
      </c>
      <c r="L8" s="59">
        <v>108.385472448888</v>
      </c>
      <c r="M8" s="59">
        <f>'Opportunity List'!$N8/Convert_GJ_to_MWh</f>
        <v>30524.399975580483</v>
      </c>
      <c r="N8" s="59">
        <v>8479</v>
      </c>
      <c r="O8" s="60">
        <v>0.6</v>
      </c>
      <c r="P8" s="59">
        <f>'Opportunity List'!$L8*'Opportunity List'!$O8</f>
        <v>65.031283469332791</v>
      </c>
      <c r="Q8" s="60">
        <v>0.47</v>
      </c>
      <c r="R8" s="59">
        <f>'Opportunity List'!$J8*'Opportunity List'!$Q8*Convert_PJ_to_MWh</f>
        <v>431930.19782023696</v>
      </c>
      <c r="S8" s="60">
        <v>2.8614287613772466E-2</v>
      </c>
      <c r="T8" s="59">
        <v>15</v>
      </c>
      <c r="U8" s="59">
        <v>0</v>
      </c>
      <c r="V8" s="59">
        <f>(('Opportunity List'!$R8*'Opportunity List'!$S8)*'Opportunity List'!$O8)*'Opportunity List'!$T8</f>
        <v>111234.37418551707</v>
      </c>
      <c r="W8" s="59">
        <f>'Opportunity List'!$Y8*'Opportunity List'!$P8</f>
        <v>7415.6249457011381</v>
      </c>
      <c r="X8" s="59">
        <f>IF('Opportunity List'!$P8=0,0,IF(OR('Opportunity List'!$A8={600,601}),4.52,IF(OR('Opportunity List'!$A8={602,603,604,605}),1.9,('Opportunity List'!$V8/'Opportunity List'!$P8))))</f>
        <v>1710.4748399740959</v>
      </c>
      <c r="Y8" s="59">
        <f>IF('Opportunity List'!$X8=0,0,'Opportunity List'!$X8/'Opportunity List'!$T8)</f>
        <v>114.03165599827305</v>
      </c>
      <c r="Z8" s="61">
        <f>'Opportunity List'!$W8*'Opportunity List'!$H8</f>
        <v>0</v>
      </c>
      <c r="AA8" s="61">
        <f>'Opportunity List'!$Z8+'Opportunity List'!$W8</f>
        <v>7415.6249457011381</v>
      </c>
      <c r="AB8" s="61">
        <f>IF('Opportunity List'!$F8="Electricity", 'Opportunity List'!$W8, 0)+IF('Opportunity List'!$G8="Electricity",'Opportunity List'!$Z8,0)</f>
        <v>7415.6249457011381</v>
      </c>
      <c r="AC8" s="61">
        <f>IF('Opportunity List'!$F8="Natural Gas",'Opportunity List'!$W8, 0)+IF('Opportunity List'!$G8="Natural Gas",'Opportunity List'!$Z8,0)</f>
        <v>0</v>
      </c>
      <c r="AD8" s="61">
        <f>'Opportunity List'!$Y8*VLOOKUP('Opportunity List'!$T8,'Discount rate'!$B$4:$D$45,3,FALSE)</f>
        <v>1152.6221726907324</v>
      </c>
      <c r="AE8" s="59">
        <v>24805.359625764981</v>
      </c>
      <c r="AF8" s="62" t="s">
        <v>168</v>
      </c>
      <c r="AG8" s="63">
        <v>0</v>
      </c>
      <c r="AH8" s="64">
        <f>'Opportunity List'!$AG8*VLOOKUP('Opportunity List'!$T8,'Discount rate'!$B$4:$D$45,3,FALSE)</f>
        <v>0</v>
      </c>
      <c r="AI8" s="59">
        <f>'Opportunity List'!$AE8-'Opportunity List'!$AH8</f>
        <v>24805.359625764981</v>
      </c>
      <c r="AJ8" s="64">
        <f>'Opportunity List'!$AI8/'Opportunity List'!$AD8</f>
        <v>21.520807263197312</v>
      </c>
      <c r="AK8" s="59">
        <f>'Opportunity List'!$P8*'Opportunity List'!$AE8</f>
        <v>1613124.3733818652</v>
      </c>
      <c r="AL8" s="59">
        <v>8760</v>
      </c>
      <c r="AM8" s="65">
        <v>0.71596342709811567</v>
      </c>
      <c r="AN8" s="65">
        <v>0.81121700166482147</v>
      </c>
      <c r="AO8" s="65">
        <v>0.8829493492557724</v>
      </c>
      <c r="AP8" s="65">
        <v>0.5906115322955805</v>
      </c>
      <c r="AQ8" s="65">
        <v>0.79648775359284174</v>
      </c>
      <c r="AR8" s="65">
        <v>0.81786116971389422</v>
      </c>
      <c r="AS8" s="65" t="e">
        <f>#VALUE!</f>
        <v>#VALUE!</v>
      </c>
      <c r="AT8" s="65" t="e">
        <f>#VALUE!</f>
        <v>#VALUE!</v>
      </c>
      <c r="AU8" s="65" t="e">
        <f>#VALUE!</f>
        <v>#VALUE!</v>
      </c>
      <c r="AV8" s="65" t="e">
        <f>#VALUE!</f>
        <v>#VALUE!</v>
      </c>
      <c r="AW8" s="65" t="e">
        <f>#VALUE!</f>
        <v>#VALUE!</v>
      </c>
      <c r="AX8" s="56" t="str">
        <f>IF('Opportunity List'!$AY8&lt;=0.1,"Early",IF(AND('Opportunity List'!$AY8&gt;0.1,'Opportunity List'!$AY8&lt;=0.25),"Establishing","Mature"))</f>
        <v>Establishing</v>
      </c>
      <c r="AY8" s="105">
        <v>0.25</v>
      </c>
      <c r="AZ8" s="11"/>
      <c r="BA8" s="11"/>
      <c r="BB8" s="11"/>
      <c r="BD8" s="11"/>
      <c r="BE8" s="11"/>
      <c r="BF8" s="11"/>
    </row>
    <row r="9" spans="1:58" x14ac:dyDescent="0.25">
      <c r="A9" s="104">
        <v>257</v>
      </c>
      <c r="B9" s="56" t="s">
        <v>251</v>
      </c>
      <c r="C9" s="56" t="s">
        <v>5</v>
      </c>
      <c r="D9" s="56" t="s">
        <v>207</v>
      </c>
      <c r="E9" s="56" t="s">
        <v>170</v>
      </c>
      <c r="F9" s="56" t="s">
        <v>2</v>
      </c>
      <c r="G9" s="56">
        <v>0</v>
      </c>
      <c r="H9" s="57">
        <v>0</v>
      </c>
      <c r="I9" s="56" t="s">
        <v>190</v>
      </c>
      <c r="J9" s="58">
        <v>3.3084015152188098</v>
      </c>
      <c r="K9" s="59">
        <f>('Opportunity List'!$J9*Convert_PJ_to_MWh)/1000</f>
        <v>919.00042089412125</v>
      </c>
      <c r="L9" s="59">
        <v>108.385472448888</v>
      </c>
      <c r="M9" s="59">
        <f>'Opportunity List'!$N9/Convert_GJ_to_MWh</f>
        <v>30524.399975580483</v>
      </c>
      <c r="N9" s="59">
        <v>8479</v>
      </c>
      <c r="O9" s="60">
        <v>0.8</v>
      </c>
      <c r="P9" s="59">
        <f>'Opportunity List'!$L9*'Opportunity List'!$O9</f>
        <v>86.708377959110408</v>
      </c>
      <c r="Q9" s="60">
        <v>0.47</v>
      </c>
      <c r="R9" s="59">
        <f>'Opportunity List'!$J9*'Opportunity List'!$Q9*Convert_PJ_to_MWh</f>
        <v>431930.19782023696</v>
      </c>
      <c r="S9" s="60">
        <v>4.0877553733960669E-3</v>
      </c>
      <c r="T9" s="59">
        <v>14</v>
      </c>
      <c r="U9" s="59">
        <v>0</v>
      </c>
      <c r="V9" s="59">
        <f>(('Opportunity List'!$R9*'Opportunity List'!$S9)*'Opportunity List'!$O9)*'Opportunity List'!$T9</f>
        <v>19774.999855203037</v>
      </c>
      <c r="W9" s="59">
        <f>'Opportunity List'!$Y9*'Opportunity List'!$P9</f>
        <v>1412.4999896573599</v>
      </c>
      <c r="X9" s="59">
        <f>IF('Opportunity List'!$P9=0,0,IF(OR('Opportunity List'!$A9={600,601}),4.52,IF(OR('Opportunity List'!$A9={602,603,604,605}),1.9,('Opportunity List'!$V9/'Opportunity List'!$P9))))</f>
        <v>228.0633119965461</v>
      </c>
      <c r="Y9" s="59">
        <f>IF('Opportunity List'!$X9=0,0,'Opportunity List'!$X9/'Opportunity List'!$T9)</f>
        <v>16.290236571181865</v>
      </c>
      <c r="Z9" s="61">
        <f>'Opportunity List'!$W9*'Opportunity List'!$H9</f>
        <v>0</v>
      </c>
      <c r="AA9" s="61">
        <f>'Opportunity List'!$Z9+'Opportunity List'!$W9</f>
        <v>1412.4999896573599</v>
      </c>
      <c r="AB9" s="61">
        <f>IF('Opportunity List'!$F9="Electricity", 'Opportunity List'!$W9, 0)+IF('Opportunity List'!$G9="Electricity",'Opportunity List'!$Z9,0)</f>
        <v>1412.4999896573599</v>
      </c>
      <c r="AC9" s="61">
        <f>IF('Opportunity List'!$F9="Natural Gas",'Opportunity List'!$W9, 0)+IF('Opportunity List'!$G9="Natural Gas",'Opportunity List'!$Z9,0)</f>
        <v>0</v>
      </c>
      <c r="AD9" s="61">
        <f>'Opportunity List'!$Y9*VLOOKUP('Opportunity List'!$T9,'Discount rate'!$B$4:$D$45,3,FALSE)</f>
        <v>158.75597898013311</v>
      </c>
      <c r="AE9" s="59">
        <v>6378.5210466252811</v>
      </c>
      <c r="AF9" s="62" t="s">
        <v>168</v>
      </c>
      <c r="AG9" s="63">
        <v>0</v>
      </c>
      <c r="AH9" s="64">
        <f>'Opportunity List'!$AG9*VLOOKUP('Opportunity List'!$T9,'Discount rate'!$B$4:$D$45,3,FALSE)</f>
        <v>0</v>
      </c>
      <c r="AI9" s="59">
        <f>'Opportunity List'!$AE9-'Opportunity List'!$AH9</f>
        <v>6378.5210466252811</v>
      </c>
      <c r="AJ9" s="64">
        <f>'Opportunity List'!$AI9/'Opportunity List'!$AD9</f>
        <v>40.178146912019585</v>
      </c>
      <c r="AK9" s="59">
        <f>'Opportunity List'!$P9*'Opportunity List'!$AE9</f>
        <v>553071.21373092534</v>
      </c>
      <c r="AL9" s="59">
        <v>8760</v>
      </c>
      <c r="AM9" s="65">
        <v>0.85099259350289236</v>
      </c>
      <c r="AN9" s="65">
        <v>0.81121700166482169</v>
      </c>
      <c r="AO9" s="65">
        <v>0.89916494729973473</v>
      </c>
      <c r="AP9" s="65">
        <v>0.82310666116571218</v>
      </c>
      <c r="AQ9" s="65">
        <v>0.79648775359284207</v>
      </c>
      <c r="AR9" s="65">
        <v>0.81786116971389444</v>
      </c>
      <c r="AS9" s="65" t="e">
        <f>#VALUE!</f>
        <v>#VALUE!</v>
      </c>
      <c r="AT9" s="65" t="e">
        <f>#VALUE!</f>
        <v>#VALUE!</v>
      </c>
      <c r="AU9" s="65" t="e">
        <f>#VALUE!</f>
        <v>#VALUE!</v>
      </c>
      <c r="AV9" s="65" t="e">
        <f>#VALUE!</f>
        <v>#VALUE!</v>
      </c>
      <c r="AW9" s="65" t="e">
        <f>#VALUE!</f>
        <v>#VALUE!</v>
      </c>
      <c r="AX9" s="56" t="str">
        <f>IF('Opportunity List'!$AY9&lt;=0.1,"Early",IF(AND('Opportunity List'!$AY9&gt;0.1,'Opportunity List'!$AY9&lt;=0.25),"Establishing","Mature"))</f>
        <v>Establishing</v>
      </c>
      <c r="AY9" s="105">
        <v>0.25</v>
      </c>
      <c r="AZ9" s="11"/>
      <c r="BA9" s="11"/>
      <c r="BB9" s="11"/>
      <c r="BD9" s="11"/>
      <c r="BE9" s="11"/>
      <c r="BF9" s="11"/>
    </row>
    <row r="10" spans="1:58" x14ac:dyDescent="0.25">
      <c r="A10" s="104">
        <v>313</v>
      </c>
      <c r="B10" s="56" t="s">
        <v>258</v>
      </c>
      <c r="C10" s="56" t="s">
        <v>5</v>
      </c>
      <c r="D10" s="56" t="s">
        <v>207</v>
      </c>
      <c r="E10" s="56" t="s">
        <v>170</v>
      </c>
      <c r="F10" s="56" t="s">
        <v>2</v>
      </c>
      <c r="G10" s="56">
        <v>0</v>
      </c>
      <c r="H10" s="57">
        <v>0</v>
      </c>
      <c r="I10" s="56" t="s">
        <v>190</v>
      </c>
      <c r="J10" s="58">
        <v>3.3084015152188098</v>
      </c>
      <c r="K10" s="59">
        <f>('Opportunity List'!$J10*Convert_PJ_to_MWh)/1000</f>
        <v>919.00042089412125</v>
      </c>
      <c r="L10" s="59">
        <v>108.385472448888</v>
      </c>
      <c r="M10" s="59">
        <f>'Opportunity List'!$N10/Convert_GJ_to_MWh</f>
        <v>30524.399975580483</v>
      </c>
      <c r="N10" s="59">
        <v>8479</v>
      </c>
      <c r="O10" s="60">
        <v>0.19999999999999996</v>
      </c>
      <c r="P10" s="59">
        <f>'Opportunity List'!$L10*'Opportunity List'!$O10</f>
        <v>21.677094489777595</v>
      </c>
      <c r="Q10" s="60">
        <v>0.47</v>
      </c>
      <c r="R10" s="59">
        <f>'Opportunity List'!$J10*'Opportunity List'!$Q10*Convert_PJ_to_MWh</f>
        <v>431930.19782023696</v>
      </c>
      <c r="S10" s="60">
        <v>0.12263266120188199</v>
      </c>
      <c r="T10" s="59">
        <v>5</v>
      </c>
      <c r="U10" s="59">
        <v>0</v>
      </c>
      <c r="V10" s="59">
        <f>(('Opportunity List'!$R10*'Opportunity List'!$S10)*'Opportunity List'!$O10)*'Opportunity List'!$T10</f>
        <v>52968.749612150968</v>
      </c>
      <c r="W10" s="59">
        <f>'Opportunity List'!$Y10*'Opportunity List'!$P10</f>
        <v>10593.749922430194</v>
      </c>
      <c r="X10" s="59">
        <f>IF('Opportunity List'!$P10=0,0,IF(OR('Opportunity List'!$A10={600,601}),4.52,IF(OR('Opportunity List'!$A10={602,603,604,605}),1.9,('Opportunity List'!$V10/'Opportunity List'!$P10))))</f>
        <v>2443.5354856772792</v>
      </c>
      <c r="Y10" s="59">
        <f>IF('Opportunity List'!$X10=0,0,'Opportunity List'!$X10/'Opportunity List'!$T10)</f>
        <v>488.70709713545585</v>
      </c>
      <c r="Z10" s="61">
        <f>'Opportunity List'!$W10*'Opportunity List'!$H10</f>
        <v>0</v>
      </c>
      <c r="AA10" s="61">
        <f>'Opportunity List'!$Z10+'Opportunity List'!$W10</f>
        <v>10593.749922430194</v>
      </c>
      <c r="AB10" s="61">
        <f>IF('Opportunity List'!$F10="Electricity", 'Opportunity List'!$W10, 0)+IF('Opportunity List'!$G10="Electricity",'Opportunity List'!$Z10,0)</f>
        <v>10593.749922430194</v>
      </c>
      <c r="AC10" s="61">
        <f>IF('Opportunity List'!$F10="Natural Gas",'Opportunity List'!$W10, 0)+IF('Opportunity List'!$G10="Natural Gas",'Opportunity List'!$Z10,0)</f>
        <v>0</v>
      </c>
      <c r="AD10" s="61">
        <f>'Opportunity List'!$Y10*VLOOKUP('Opportunity List'!$T10,'Discount rate'!$B$4:$D$45,3,FALSE)</f>
        <v>2492.5026837396435</v>
      </c>
      <c r="AE10" s="59">
        <v>148832.15775458986</v>
      </c>
      <c r="AF10" s="62" t="s">
        <v>164</v>
      </c>
      <c r="AG10" s="63">
        <v>0</v>
      </c>
      <c r="AH10" s="64">
        <f>'Opportunity List'!$AG10*VLOOKUP('Opportunity List'!$T10,'Discount rate'!$B$4:$D$45,3,FALSE)</f>
        <v>0</v>
      </c>
      <c r="AI10" s="59">
        <f>'Opportunity List'!$AE10-'Opportunity List'!$AH10</f>
        <v>148832.15775458986</v>
      </c>
      <c r="AJ10" s="64">
        <f>'Opportunity List'!$AI10/'Opportunity List'!$AD10</f>
        <v>59.711934805738508</v>
      </c>
      <c r="AK10" s="59">
        <f>'Opportunity List'!$P10*'Opportunity List'!$AE10</f>
        <v>3226248.7467637295</v>
      </c>
      <c r="AL10" s="59" t="s">
        <v>175</v>
      </c>
      <c r="AM10" s="65">
        <v>0.87590976601629156</v>
      </c>
      <c r="AN10" s="65" t="s">
        <v>175</v>
      </c>
      <c r="AO10" s="65">
        <v>0.84103201582092002</v>
      </c>
      <c r="AP10" s="65">
        <v>0.84050729085804021</v>
      </c>
      <c r="AQ10" s="65" t="s">
        <v>175</v>
      </c>
      <c r="AR10" s="65" t="s">
        <v>175</v>
      </c>
      <c r="AS10" s="65" t="e">
        <f>#VALUE!</f>
        <v>#VALUE!</v>
      </c>
      <c r="AT10" s="65" t="e">
        <f>#VALUE!</f>
        <v>#VALUE!</v>
      </c>
      <c r="AU10" s="65" t="e">
        <f>#VALUE!</f>
        <v>#VALUE!</v>
      </c>
      <c r="AV10" s="65" t="e">
        <f>#VALUE!</f>
        <v>#VALUE!</v>
      </c>
      <c r="AW10" s="65" t="e">
        <f>#VALUE!</f>
        <v>#VALUE!</v>
      </c>
      <c r="AX10" s="56" t="str">
        <f>IF('Opportunity List'!$AY10&lt;=0.1,"Early",IF(AND('Opportunity List'!$AY10&gt;0.1,'Opportunity List'!$AY10&lt;=0.25),"Establishing","Mature"))</f>
        <v>Establishing</v>
      </c>
      <c r="AY10" s="105">
        <v>0.25</v>
      </c>
      <c r="AZ10" s="11"/>
      <c r="BA10" s="11"/>
      <c r="BB10" s="11"/>
      <c r="BD10" s="11"/>
      <c r="BE10" s="11"/>
      <c r="BF10" s="11"/>
    </row>
    <row r="11" spans="1:58" x14ac:dyDescent="0.25">
      <c r="A11" s="104">
        <v>352</v>
      </c>
      <c r="B11" s="56" t="s">
        <v>267</v>
      </c>
      <c r="C11" s="56" t="s">
        <v>5</v>
      </c>
      <c r="D11" s="56" t="s">
        <v>207</v>
      </c>
      <c r="E11" s="56" t="s">
        <v>170</v>
      </c>
      <c r="F11" s="56" t="s">
        <v>2</v>
      </c>
      <c r="G11" s="56">
        <v>0</v>
      </c>
      <c r="H11" s="57">
        <v>0</v>
      </c>
      <c r="I11" s="56" t="s">
        <v>190</v>
      </c>
      <c r="J11" s="58">
        <v>3.3084015152188098</v>
      </c>
      <c r="K11" s="59">
        <f>('Opportunity List'!$J11*Convert_PJ_to_MWh)/1000</f>
        <v>919.00042089412125</v>
      </c>
      <c r="L11" s="59">
        <v>108.385472448888</v>
      </c>
      <c r="M11" s="59">
        <f>'Opportunity List'!$N11/Convert_GJ_to_MWh</f>
        <v>30524.399975580483</v>
      </c>
      <c r="N11" s="59">
        <v>8479</v>
      </c>
      <c r="O11" s="60">
        <v>0.48000000000000009</v>
      </c>
      <c r="P11" s="59">
        <f>'Opportunity List'!$L11*'Opportunity List'!$O11</f>
        <v>52.025026775466245</v>
      </c>
      <c r="Q11" s="60">
        <v>0.47</v>
      </c>
      <c r="R11" s="59">
        <f>'Opportunity List'!$J11*'Opportunity List'!$Q11*Convert_PJ_to_MWh</f>
        <v>431930.19782023696</v>
      </c>
      <c r="S11" s="60">
        <v>0.1103693950816938</v>
      </c>
      <c r="T11" s="59">
        <v>25</v>
      </c>
      <c r="U11" s="59">
        <v>0</v>
      </c>
      <c r="V11" s="59">
        <f>(('Opportunity List'!$R11*'Opportunity List'!$S11)*'Opportunity List'!$O11)*'Opportunity List'!$T11</f>
        <v>572062.49581123074</v>
      </c>
      <c r="W11" s="59">
        <f>'Opportunity List'!$Y11*'Opportunity List'!$P11</f>
        <v>22882.49983244923</v>
      </c>
      <c r="X11" s="59">
        <f>IF('Opportunity List'!$P11=0,0,IF(OR('Opportunity List'!$A11={600,601}),4.52,IF(OR('Opportunity List'!$A11={602,603,604,605}),1.9,('Opportunity List'!$V11/'Opportunity List'!$P11))))</f>
        <v>10995.909685547758</v>
      </c>
      <c r="Y11" s="59">
        <f>IF('Opportunity List'!$X11=0,0,'Opportunity List'!$X11/'Opportunity List'!$T11)</f>
        <v>439.83638742191033</v>
      </c>
      <c r="Z11" s="61">
        <f>'Opportunity List'!$W11*'Opportunity List'!$H11</f>
        <v>0</v>
      </c>
      <c r="AA11" s="61">
        <f>'Opportunity List'!$Z11+'Opportunity List'!$W11</f>
        <v>22882.49983244923</v>
      </c>
      <c r="AB11" s="61">
        <f>IF('Opportunity List'!$F11="Electricity", 'Opportunity List'!$W11, 0)+IF('Opportunity List'!$G11="Electricity",'Opportunity List'!$Z11,0)</f>
        <v>22882.49983244923</v>
      </c>
      <c r="AC11" s="61">
        <f>IF('Opportunity List'!$F11="Natural Gas",'Opportunity List'!$W11, 0)+IF('Opportunity List'!$G11="Natural Gas",'Opportunity List'!$Z11,0)</f>
        <v>0</v>
      </c>
      <c r="AD11" s="61">
        <f>'Opportunity List'!$Y11*VLOOKUP('Opportunity List'!$T11,'Discount rate'!$B$4:$D$45,3,FALSE)</f>
        <v>5565.5063130657709</v>
      </c>
      <c r="AE11" s="59">
        <v>425234.73644168535</v>
      </c>
      <c r="AF11" s="62" t="s">
        <v>164</v>
      </c>
      <c r="AG11" s="63">
        <v>0</v>
      </c>
      <c r="AH11" s="64">
        <f>'Opportunity List'!$AG11*VLOOKUP('Opportunity List'!$T11,'Discount rate'!$B$4:$D$45,3,FALSE)</f>
        <v>0</v>
      </c>
      <c r="AI11" s="59">
        <f>'Opportunity List'!$AE11-'Opportunity List'!$AH11</f>
        <v>425234.73644168535</v>
      </c>
      <c r="AJ11" s="64">
        <f>'Opportunity List'!$AI11/'Opportunity List'!$AD11</f>
        <v>76.405400069961274</v>
      </c>
      <c r="AK11" s="59">
        <f>'Opportunity List'!$P11*'Opportunity List'!$AE11</f>
        <v>22122848.549237013</v>
      </c>
      <c r="AL11" s="59" t="s">
        <v>175</v>
      </c>
      <c r="AM11" s="65">
        <v>0.87590976601629156</v>
      </c>
      <c r="AN11" s="65" t="s">
        <v>175</v>
      </c>
      <c r="AO11" s="65">
        <v>0.84103201582092002</v>
      </c>
      <c r="AP11" s="65">
        <v>0.84050729085804021</v>
      </c>
      <c r="AQ11" s="65" t="s">
        <v>175</v>
      </c>
      <c r="AR11" s="65" t="s">
        <v>175</v>
      </c>
      <c r="AS11" s="65" t="e">
        <f>#VALUE!</f>
        <v>#VALUE!</v>
      </c>
      <c r="AT11" s="65" t="e">
        <f>#VALUE!</f>
        <v>#VALUE!</v>
      </c>
      <c r="AU11" s="65" t="e">
        <f>#VALUE!</f>
        <v>#VALUE!</v>
      </c>
      <c r="AV11" s="65" t="e">
        <f>#VALUE!</f>
        <v>#VALUE!</v>
      </c>
      <c r="AW11" s="65" t="e">
        <f>#VALUE!</f>
        <v>#VALUE!</v>
      </c>
      <c r="AX11" s="56" t="str">
        <f>IF('Opportunity List'!$AY11&lt;=0.1,"Early",IF(AND('Opportunity List'!$AY11&gt;0.1,'Opportunity List'!$AY11&lt;=0.25),"Establishing","Mature"))</f>
        <v>Establishing</v>
      </c>
      <c r="AY11" s="105">
        <v>0.25</v>
      </c>
      <c r="AZ11" s="11"/>
      <c r="BA11" s="11"/>
      <c r="BB11" s="11"/>
      <c r="BD11" s="11"/>
      <c r="BE11" s="11"/>
      <c r="BF11" s="11"/>
    </row>
    <row r="12" spans="1:58" x14ac:dyDescent="0.25">
      <c r="A12" s="104">
        <v>436</v>
      </c>
      <c r="B12" s="56" t="s">
        <v>267</v>
      </c>
      <c r="C12" s="56" t="s">
        <v>5</v>
      </c>
      <c r="D12" s="56" t="s">
        <v>207</v>
      </c>
      <c r="E12" s="56" t="s">
        <v>170</v>
      </c>
      <c r="F12" s="56" t="s">
        <v>159</v>
      </c>
      <c r="G12" s="56">
        <v>0</v>
      </c>
      <c r="H12" s="57">
        <v>0</v>
      </c>
      <c r="I12" s="56" t="s">
        <v>190</v>
      </c>
      <c r="J12" s="58">
        <v>3.1786602793278762</v>
      </c>
      <c r="K12" s="59">
        <f>('Opportunity List'!$J12*Convert_PJ_to_MWh)/1000</f>
        <v>882.96118870219493</v>
      </c>
      <c r="L12" s="59">
        <v>43.002620232611875</v>
      </c>
      <c r="M12" s="59">
        <f>'Opportunity List'!$N12/Convert_GJ_to_MWh</f>
        <v>73917.827787953604</v>
      </c>
      <c r="N12" s="59">
        <v>20532.729957524407</v>
      </c>
      <c r="O12" s="60">
        <v>0.48000000000000009</v>
      </c>
      <c r="P12" s="59">
        <f>'Opportunity List'!$L12*'Opportunity List'!$O12</f>
        <v>20.641257711653704</v>
      </c>
      <c r="Q12" s="60">
        <v>0.85</v>
      </c>
      <c r="R12" s="59">
        <f>'Opportunity List'!$J12*'Opportunity List'!$Q12*Convert_PJ_to_MWh</f>
        <v>750517.01039686566</v>
      </c>
      <c r="S12" s="60">
        <v>7.3605442723740384E-3</v>
      </c>
      <c r="T12" s="59">
        <v>25</v>
      </c>
      <c r="U12" s="59">
        <v>0</v>
      </c>
      <c r="V12" s="59">
        <f>(('Opportunity List'!$R12*'Opportunity List'!$S12)*'Opportunity List'!$O12)*'Opportunity List'!$T12</f>
        <v>66290.564186351257</v>
      </c>
      <c r="W12" s="59">
        <f>'Opportunity List'!$Y12*'Opportunity List'!$P12</f>
        <v>2651.6225674540501</v>
      </c>
      <c r="X12" s="59">
        <f>IF('Opportunity List'!$P12=0,0,IF(OR('Opportunity List'!$A12={600,601}),4.52,IF(OR('Opportunity List'!$A12={602,603,604,605}),1.9,('Opportunity List'!$V12/'Opportunity List'!$P12))))</f>
        <v>3211.5564425575058</v>
      </c>
      <c r="Y12" s="59">
        <f>IF('Opportunity List'!$X12=0,0,'Opportunity List'!$X12/'Opportunity List'!$T12)</f>
        <v>128.46225770230023</v>
      </c>
      <c r="Z12" s="61">
        <f>'Opportunity List'!$W12*'Opportunity List'!$H12</f>
        <v>0</v>
      </c>
      <c r="AA12" s="61">
        <f>'Opportunity List'!$Z12+'Opportunity List'!$W12</f>
        <v>2651.6225674540501</v>
      </c>
      <c r="AB12" s="61">
        <f>IF('Opportunity List'!$F12="Electricity", 'Opportunity List'!$W12, 0)+IF('Opportunity List'!$G12="Electricity",'Opportunity List'!$Z12,0)</f>
        <v>0</v>
      </c>
      <c r="AC12" s="61">
        <f>IF('Opportunity List'!$F12="Natural Gas",'Opportunity List'!$W12, 0)+IF('Opportunity List'!$G12="Natural Gas",'Opportunity List'!$Z12,0)</f>
        <v>2651.6225674540501</v>
      </c>
      <c r="AD12" s="61">
        <f>'Opportunity List'!$Y12*VLOOKUP('Opportunity List'!$T12,'Discount rate'!$B$4:$D$45,3,FALSE)</f>
        <v>1625.5078631023207</v>
      </c>
      <c r="AE12" s="59">
        <v>425234.73644168535</v>
      </c>
      <c r="AF12" s="62" t="s">
        <v>164</v>
      </c>
      <c r="AG12" s="63">
        <v>0</v>
      </c>
      <c r="AH12" s="64">
        <f>'Opportunity List'!$AG12*VLOOKUP('Opportunity List'!$T12,'Discount rate'!$B$4:$D$45,3,FALSE)</f>
        <v>0</v>
      </c>
      <c r="AI12" s="59">
        <f>'Opportunity List'!$AE12-'Opportunity List'!$AH12</f>
        <v>425234.73644168535</v>
      </c>
      <c r="AJ12" s="64">
        <f>'Opportunity List'!$AI12/'Opportunity List'!$AD12</f>
        <v>261.60115622579315</v>
      </c>
      <c r="AK12" s="59">
        <f>'Opportunity List'!$P12*'Opportunity List'!$AE12</f>
        <v>8777379.7828399688</v>
      </c>
      <c r="AL12" s="59" t="s">
        <v>175</v>
      </c>
      <c r="AM12" s="65" t="s">
        <v>175</v>
      </c>
      <c r="AN12" s="65" t="s">
        <v>175</v>
      </c>
      <c r="AO12" s="65" t="s">
        <v>175</v>
      </c>
      <c r="AP12" s="65" t="s">
        <v>175</v>
      </c>
      <c r="AQ12" s="65" t="s">
        <v>175</v>
      </c>
      <c r="AR12" s="65" t="s">
        <v>175</v>
      </c>
      <c r="AS12" s="65" t="e">
        <f>#VALUE!</f>
        <v>#VALUE!</v>
      </c>
      <c r="AT12" s="65" t="e">
        <f>#VALUE!</f>
        <v>#VALUE!</v>
      </c>
      <c r="AU12" s="65" t="e">
        <f>#VALUE!</f>
        <v>#VALUE!</v>
      </c>
      <c r="AV12" s="65" t="e">
        <f>#VALUE!</f>
        <v>#VALUE!</v>
      </c>
      <c r="AW12" s="65" t="e">
        <f>#VALUE!</f>
        <v>#VALUE!</v>
      </c>
      <c r="AX12" s="56" t="str">
        <f>IF('Opportunity List'!$AY12&lt;=0.1,"Early",IF(AND('Opportunity List'!$AY12&gt;0.1,'Opportunity List'!$AY12&lt;=0.25),"Establishing","Mature"))</f>
        <v>Establishing</v>
      </c>
      <c r="AY12" s="105">
        <v>0.25</v>
      </c>
      <c r="AZ12" s="11"/>
      <c r="BA12" s="11"/>
      <c r="BB12" s="11"/>
      <c r="BD12" s="11"/>
      <c r="BE12" s="11"/>
      <c r="BF12" s="11"/>
    </row>
    <row r="13" spans="1:58" x14ac:dyDescent="0.25">
      <c r="A13" s="104">
        <v>378</v>
      </c>
      <c r="B13" s="56" t="s">
        <v>286</v>
      </c>
      <c r="C13" s="56" t="s">
        <v>5</v>
      </c>
      <c r="D13" s="56" t="s">
        <v>207</v>
      </c>
      <c r="E13" s="56" t="s">
        <v>170</v>
      </c>
      <c r="F13" s="56" t="s">
        <v>2</v>
      </c>
      <c r="G13" s="56">
        <v>0</v>
      </c>
      <c r="H13" s="57">
        <v>0</v>
      </c>
      <c r="I13" s="56" t="s">
        <v>190</v>
      </c>
      <c r="J13" s="58">
        <v>3.3084015152188098</v>
      </c>
      <c r="K13" s="59">
        <f>('Opportunity List'!$J13*Convert_PJ_to_MWh)/1000</f>
        <v>919.00042089412125</v>
      </c>
      <c r="L13" s="59">
        <v>108.385472448888</v>
      </c>
      <c r="M13" s="59">
        <f>'Opportunity List'!$N13/Convert_GJ_to_MWh</f>
        <v>30524.399975580483</v>
      </c>
      <c r="N13" s="59">
        <v>8479</v>
      </c>
      <c r="O13" s="60">
        <v>0.6</v>
      </c>
      <c r="P13" s="59">
        <f>'Opportunity List'!$L13*'Opportunity List'!$O13</f>
        <v>65.031283469332791</v>
      </c>
      <c r="Q13" s="60">
        <v>0.47</v>
      </c>
      <c r="R13" s="59">
        <f>'Opportunity List'!$J13*'Opportunity List'!$Q13*Convert_PJ_to_MWh</f>
        <v>431930.19782023696</v>
      </c>
      <c r="S13" s="60">
        <v>3.2702042987168535E-2</v>
      </c>
      <c r="T13" s="59">
        <v>13</v>
      </c>
      <c r="U13" s="59">
        <v>0</v>
      </c>
      <c r="V13" s="59">
        <f>(('Opportunity List'!$R13*'Opportunity List'!$S13)*'Opportunity List'!$O13)*'Opportunity List'!$T13</f>
        <v>110174.99919327405</v>
      </c>
      <c r="W13" s="59">
        <f>'Opportunity List'!$Y13*'Opportunity List'!$P13</f>
        <v>8474.9999379441579</v>
      </c>
      <c r="X13" s="59">
        <f>IF('Opportunity List'!$P13=0,0,IF(OR('Opportunity List'!$A13={600,601}),4.52,IF(OR('Opportunity List'!$A13={602,603,604,605}),1.9,('Opportunity List'!$V13/'Opportunity List'!$P13))))</f>
        <v>1694.184603402914</v>
      </c>
      <c r="Y13" s="59">
        <f>IF('Opportunity List'!$X13=0,0,'Opportunity List'!$X13/'Opportunity List'!$T13)</f>
        <v>130.32189256945492</v>
      </c>
      <c r="Z13" s="61">
        <f>'Opportunity List'!$W13*'Opportunity List'!$H13</f>
        <v>0</v>
      </c>
      <c r="AA13" s="61">
        <f>'Opportunity List'!$Z13+'Opportunity List'!$W13</f>
        <v>8474.9999379441579</v>
      </c>
      <c r="AB13" s="61">
        <f>IF('Opportunity List'!$F13="Electricity", 'Opportunity List'!$W13, 0)+IF('Opportunity List'!$G13="Electricity",'Opportunity List'!$Z13,0)</f>
        <v>8474.9999379441579</v>
      </c>
      <c r="AC13" s="61">
        <f>IF('Opportunity List'!$F13="Natural Gas",'Opportunity List'!$W13, 0)+IF('Opportunity List'!$G13="Natural Gas",'Opportunity List'!$Z13,0)</f>
        <v>0</v>
      </c>
      <c r="AD13" s="61">
        <f>'Opportunity List'!$Y13*VLOOKUP('Opportunity List'!$T13,'Discount rate'!$B$4:$D$45,3,FALSE)</f>
        <v>1219.5067550206227</v>
      </c>
      <c r="AE13" s="59">
        <v>113396.29659318639</v>
      </c>
      <c r="AF13" s="62" t="s">
        <v>168</v>
      </c>
      <c r="AG13" s="63">
        <v>0</v>
      </c>
      <c r="AH13" s="64">
        <f>'Opportunity List'!$AG13*VLOOKUP('Opportunity List'!$T13,'Discount rate'!$B$4:$D$45,3,FALSE)</f>
        <v>0</v>
      </c>
      <c r="AI13" s="59">
        <f>'Opportunity List'!$AE13-'Opportunity List'!$AH13</f>
        <v>113396.29659318639</v>
      </c>
      <c r="AJ13" s="64">
        <f>'Opportunity List'!$AI13/'Opportunity List'!$AD13</f>
        <v>92.98537800331313</v>
      </c>
      <c r="AK13" s="59">
        <f>'Opportunity List'!$P13*'Opportunity List'!$AE13</f>
        <v>7374306.7081240406</v>
      </c>
      <c r="AL13" s="59">
        <v>4392</v>
      </c>
      <c r="AM13" s="65">
        <v>0.71596342709811567</v>
      </c>
      <c r="AN13" s="65" t="s">
        <v>235</v>
      </c>
      <c r="AO13" s="65">
        <v>0.8829493492557724</v>
      </c>
      <c r="AP13" s="65">
        <v>0.5906115322955805</v>
      </c>
      <c r="AQ13" s="65" t="s">
        <v>235</v>
      </c>
      <c r="AR13" s="65" t="s">
        <v>235</v>
      </c>
      <c r="AS13" s="65" t="e">
        <f>#VALUE!</f>
        <v>#VALUE!</v>
      </c>
      <c r="AT13" s="65" t="e">
        <f>#VALUE!</f>
        <v>#VALUE!</v>
      </c>
      <c r="AU13" s="65" t="e">
        <f>#VALUE!</f>
        <v>#VALUE!</v>
      </c>
      <c r="AV13" s="65" t="e">
        <f>#VALUE!</f>
        <v>#VALUE!</v>
      </c>
      <c r="AW13" s="65" t="e">
        <f>#VALUE!</f>
        <v>#VALUE!</v>
      </c>
      <c r="AX13" s="56" t="str">
        <f>IF('Opportunity List'!$AY13&lt;=0.1,"Early",IF(AND('Opportunity List'!$AY13&gt;0.1,'Opportunity List'!$AY13&lt;=0.25),"Establishing","Mature"))</f>
        <v>Establishing</v>
      </c>
      <c r="AY13" s="105">
        <v>0.25</v>
      </c>
      <c r="AZ13" s="11"/>
      <c r="BA13" s="11"/>
      <c r="BB13" s="11"/>
      <c r="BD13" s="11"/>
      <c r="BE13" s="11"/>
      <c r="BF13" s="11"/>
    </row>
    <row r="14" spans="1:58" x14ac:dyDescent="0.25">
      <c r="A14" s="104">
        <v>259</v>
      </c>
      <c r="B14" s="56" t="s">
        <v>305</v>
      </c>
      <c r="C14" s="56" t="s">
        <v>5</v>
      </c>
      <c r="D14" s="56" t="s">
        <v>207</v>
      </c>
      <c r="E14" s="56" t="s">
        <v>170</v>
      </c>
      <c r="F14" s="56" t="s">
        <v>2</v>
      </c>
      <c r="G14" s="56">
        <v>0</v>
      </c>
      <c r="H14" s="57">
        <v>0</v>
      </c>
      <c r="I14" s="56" t="s">
        <v>190</v>
      </c>
      <c r="J14" s="58">
        <v>3.3084015152188098</v>
      </c>
      <c r="K14" s="59">
        <f>('Opportunity List'!$J14*Convert_PJ_to_MWh)/1000</f>
        <v>919.00042089412125</v>
      </c>
      <c r="L14" s="59">
        <v>108.385472448888</v>
      </c>
      <c r="M14" s="59">
        <f>'Opportunity List'!$N14/Convert_GJ_to_MWh</f>
        <v>30524.399975580483</v>
      </c>
      <c r="N14" s="59">
        <v>8479</v>
      </c>
      <c r="O14" s="60">
        <v>0.6</v>
      </c>
      <c r="P14" s="59">
        <f>'Opportunity List'!$L14*'Opportunity List'!$O14</f>
        <v>65.031283469332791</v>
      </c>
      <c r="Q14" s="60">
        <v>0.47</v>
      </c>
      <c r="R14" s="59">
        <f>'Opportunity List'!$J14*'Opportunity List'!$Q14*Convert_PJ_to_MWh</f>
        <v>431930.19782023696</v>
      </c>
      <c r="S14" s="60">
        <v>0.25030230001400983</v>
      </c>
      <c r="T14" s="59">
        <v>17</v>
      </c>
      <c r="U14" s="59">
        <v>0</v>
      </c>
      <c r="V14" s="59">
        <f>(('Opportunity List'!$R14*'Opportunity List'!$S14)*'Opportunity List'!$O14)*'Opportunity List'!$T14</f>
        <v>1102753.843991098</v>
      </c>
      <c r="W14" s="59">
        <f>'Opportunity List'!$Y14*'Opportunity List'!$P14</f>
        <v>64867.873175946937</v>
      </c>
      <c r="X14" s="59">
        <f>IF('Opportunity List'!$P14=0,0,IF(OR('Opportunity List'!$A14={600,601}),4.52,IF(OR('Opportunity List'!$A14={602,603,604,605}),1.9,('Opportunity List'!$V14/'Opportunity List'!$P14))))</f>
        <v>16957.282482532126</v>
      </c>
      <c r="Y14" s="59">
        <f>IF('Opportunity List'!$X14=0,0,'Opportunity List'!$X14/'Opportunity List'!$T14)</f>
        <v>997.48720485483091</v>
      </c>
      <c r="Z14" s="61">
        <f>'Opportunity List'!$W14*'Opportunity List'!$H14</f>
        <v>0</v>
      </c>
      <c r="AA14" s="61">
        <f>'Opportunity List'!$Z14+'Opportunity List'!$W14</f>
        <v>64867.873175946937</v>
      </c>
      <c r="AB14" s="61">
        <f>IF('Opportunity List'!$F14="Electricity", 'Opportunity List'!$W14, 0)+IF('Opportunity List'!$G14="Electricity",'Opportunity List'!$Z14,0)</f>
        <v>64867.873175946937</v>
      </c>
      <c r="AC14" s="61">
        <f>IF('Opportunity List'!$F14="Natural Gas",'Opportunity List'!$W14, 0)+IF('Opportunity List'!$G14="Natural Gas",'Opportunity List'!$Z14,0)</f>
        <v>0</v>
      </c>
      <c r="AD14" s="61">
        <f>'Opportunity List'!$Y14*VLOOKUP('Opportunity List'!$T14,'Discount rate'!$B$4:$D$45,3,FALSE)</f>
        <v>10736.177218885743</v>
      </c>
      <c r="AE14" s="59">
        <v>433967.71926030621</v>
      </c>
      <c r="AF14" s="62" t="s">
        <v>168</v>
      </c>
      <c r="AG14" s="63">
        <v>0</v>
      </c>
      <c r="AH14" s="64">
        <f>'Opportunity List'!$AG14*VLOOKUP('Opportunity List'!$T14,'Discount rate'!$B$4:$D$45,3,FALSE)</f>
        <v>0</v>
      </c>
      <c r="AI14" s="59">
        <f>'Opportunity List'!$AE14-'Opportunity List'!$AH14</f>
        <v>433967.71926030621</v>
      </c>
      <c r="AJ14" s="64">
        <f>'Opportunity List'!$AI14/'Opportunity List'!$AD14</f>
        <v>40.42106519040356</v>
      </c>
      <c r="AK14" s="59">
        <f>'Opportunity List'!$P14*'Opportunity List'!$AE14</f>
        <v>28221477.767756805</v>
      </c>
      <c r="AL14" s="59">
        <v>4392</v>
      </c>
      <c r="AM14" s="65">
        <v>0.87590976601629156</v>
      </c>
      <c r="AN14" s="65" t="s">
        <v>235</v>
      </c>
      <c r="AO14" s="65">
        <v>0.84103201582092002</v>
      </c>
      <c r="AP14" s="65">
        <v>0.84050729085804021</v>
      </c>
      <c r="AQ14" s="65" t="s">
        <v>235</v>
      </c>
      <c r="AR14" s="65" t="s">
        <v>235</v>
      </c>
      <c r="AS14" s="65" t="e">
        <f>#VALUE!</f>
        <v>#VALUE!</v>
      </c>
      <c r="AT14" s="65" t="e">
        <f>#VALUE!</f>
        <v>#VALUE!</v>
      </c>
      <c r="AU14" s="65" t="e">
        <f>#VALUE!</f>
        <v>#VALUE!</v>
      </c>
      <c r="AV14" s="65" t="e">
        <f>#VALUE!</f>
        <v>#VALUE!</v>
      </c>
      <c r="AW14" s="65" t="e">
        <f>#VALUE!</f>
        <v>#VALUE!</v>
      </c>
      <c r="AX14" s="56" t="str">
        <f>IF('Opportunity List'!$AY14&lt;=0.1,"Early",IF(AND('Opportunity List'!$AY14&gt;0.1,'Opportunity List'!$AY14&lt;=0.25),"Establishing","Mature"))</f>
        <v>Establishing</v>
      </c>
      <c r="AY14" s="105">
        <v>0.25</v>
      </c>
      <c r="AZ14" s="11"/>
      <c r="BA14" s="11"/>
      <c r="BB14" s="11"/>
      <c r="BD14" s="11"/>
      <c r="BE14" s="11"/>
      <c r="BF14" s="11"/>
    </row>
    <row r="15" spans="1:58" x14ac:dyDescent="0.25">
      <c r="A15" s="104">
        <v>246</v>
      </c>
      <c r="B15" s="56" t="s">
        <v>321</v>
      </c>
      <c r="C15" s="56" t="s">
        <v>5</v>
      </c>
      <c r="D15" s="56" t="s">
        <v>207</v>
      </c>
      <c r="E15" s="56" t="s">
        <v>170</v>
      </c>
      <c r="F15" s="56" t="s">
        <v>2</v>
      </c>
      <c r="G15" s="56">
        <v>0</v>
      </c>
      <c r="H15" s="57">
        <v>0</v>
      </c>
      <c r="I15" s="56" t="s">
        <v>190</v>
      </c>
      <c r="J15" s="58">
        <v>3.3084015152188098</v>
      </c>
      <c r="K15" s="59">
        <f>('Opportunity List'!$J15*Convert_PJ_to_MWh)/1000</f>
        <v>919.00042089412125</v>
      </c>
      <c r="L15" s="59">
        <v>108.385472448888</v>
      </c>
      <c r="M15" s="59">
        <f>'Opportunity List'!$N15/Convert_GJ_to_MWh</f>
        <v>30524.399975580483</v>
      </c>
      <c r="N15" s="59">
        <v>8479</v>
      </c>
      <c r="O15" s="60">
        <v>0.6</v>
      </c>
      <c r="P15" s="59">
        <f>'Opportunity List'!$L15*'Opportunity List'!$O15</f>
        <v>65.031283469332791</v>
      </c>
      <c r="Q15" s="60">
        <v>0.47</v>
      </c>
      <c r="R15" s="59">
        <f>'Opportunity List'!$J15*'Opportunity List'!$Q15*Convert_PJ_to_MWh</f>
        <v>431930.19782023696</v>
      </c>
      <c r="S15" s="60">
        <v>0.12263266120188199</v>
      </c>
      <c r="T15" s="59">
        <v>14</v>
      </c>
      <c r="U15" s="59">
        <v>0</v>
      </c>
      <c r="V15" s="59">
        <f>(('Opportunity List'!$R15*'Opportunity List'!$S15)*'Opportunity List'!$O15)*'Opportunity List'!$T15</f>
        <v>444937.49674206821</v>
      </c>
      <c r="W15" s="59">
        <f>'Opportunity List'!$Y15*'Opportunity List'!$P15</f>
        <v>31781.249767290588</v>
      </c>
      <c r="X15" s="59">
        <f>IF('Opportunity List'!$P15=0,0,IF(OR('Opportunity List'!$A15={600,601}),4.52,IF(OR('Opportunity List'!$A15={602,603,604,605}),1.9,('Opportunity List'!$V15/'Opportunity List'!$P15))))</f>
        <v>6841.8993598963825</v>
      </c>
      <c r="Y15" s="59">
        <f>IF('Opportunity List'!$X15=0,0,'Opportunity List'!$X15/'Opportunity List'!$T15)</f>
        <v>488.70709713545591</v>
      </c>
      <c r="Z15" s="61">
        <f>'Opportunity List'!$W15*'Opportunity List'!$H15</f>
        <v>0</v>
      </c>
      <c r="AA15" s="61">
        <f>'Opportunity List'!$Z15+'Opportunity List'!$W15</f>
        <v>31781.249767290588</v>
      </c>
      <c r="AB15" s="61">
        <f>IF('Opportunity List'!$F15="Electricity", 'Opportunity List'!$W15, 0)+IF('Opportunity List'!$G15="Electricity",'Opportunity List'!$Z15,0)</f>
        <v>31781.249767290588</v>
      </c>
      <c r="AC15" s="61">
        <f>IF('Opportunity List'!$F15="Natural Gas",'Opportunity List'!$W15, 0)+IF('Opportunity List'!$G15="Natural Gas",'Opportunity List'!$Z15,0)</f>
        <v>0</v>
      </c>
      <c r="AD15" s="61">
        <f>'Opportunity List'!$Y15*VLOOKUP('Opportunity List'!$T15,'Discount rate'!$B$4:$D$45,3,FALSE)</f>
        <v>4762.6793694039925</v>
      </c>
      <c r="AE15" s="59">
        <v>177137.24151458804</v>
      </c>
      <c r="AF15" s="62" t="s">
        <v>164</v>
      </c>
      <c r="AG15" s="63">
        <v>0</v>
      </c>
      <c r="AH15" s="64">
        <f>'Opportunity List'!$AG15*VLOOKUP('Opportunity List'!$T15,'Discount rate'!$B$4:$D$45,3,FALSE)</f>
        <v>0</v>
      </c>
      <c r="AI15" s="59">
        <f>'Opportunity List'!$AE15-'Opportunity List'!$AH15</f>
        <v>177137.24151458804</v>
      </c>
      <c r="AJ15" s="64">
        <f>'Opportunity List'!$AI15/'Opportunity List'!$AD15</f>
        <v>37.19277066025866</v>
      </c>
      <c r="AK15" s="59">
        <f>'Opportunity List'!$P15*'Opportunity List'!$AE15</f>
        <v>11519462.16591084</v>
      </c>
      <c r="AL15" s="59">
        <v>8760</v>
      </c>
      <c r="AM15" s="65">
        <v>0.68985641078021775</v>
      </c>
      <c r="AN15" s="65">
        <v>0.95955074631759341</v>
      </c>
      <c r="AO15" s="65">
        <v>0.82458118318207518</v>
      </c>
      <c r="AP15" s="65">
        <v>0.65735073566005775</v>
      </c>
      <c r="AQ15" s="65">
        <v>0.95647890789753343</v>
      </c>
      <c r="AR15" s="65">
        <v>0.95968338175897361</v>
      </c>
      <c r="AS15" s="65" t="e">
        <f>#VALUE!</f>
        <v>#VALUE!</v>
      </c>
      <c r="AT15" s="65" t="e">
        <f>#VALUE!</f>
        <v>#VALUE!</v>
      </c>
      <c r="AU15" s="65" t="e">
        <f>#VALUE!</f>
        <v>#VALUE!</v>
      </c>
      <c r="AV15" s="65" t="e">
        <f>#VALUE!</f>
        <v>#VALUE!</v>
      </c>
      <c r="AW15" s="65" t="e">
        <f>#VALUE!</f>
        <v>#VALUE!</v>
      </c>
      <c r="AX15" s="56" t="str">
        <f>IF('Opportunity List'!$AY15&lt;=0.1,"Early",IF(AND('Opportunity List'!$AY15&gt;0.1,'Opportunity List'!$AY15&lt;=0.25),"Establishing","Mature"))</f>
        <v>Establishing</v>
      </c>
      <c r="AY15" s="105">
        <v>0.25</v>
      </c>
      <c r="AZ15" s="11"/>
      <c r="BA15" s="11"/>
      <c r="BB15" s="11"/>
      <c r="BD15" s="11"/>
      <c r="BE15" s="11"/>
      <c r="BF15" s="11"/>
    </row>
    <row r="16" spans="1:58" x14ac:dyDescent="0.25">
      <c r="A16" s="104">
        <v>199</v>
      </c>
      <c r="B16" s="56" t="s">
        <v>231</v>
      </c>
      <c r="C16" s="56" t="s">
        <v>5</v>
      </c>
      <c r="D16" s="56" t="s">
        <v>207</v>
      </c>
      <c r="E16" s="56" t="s">
        <v>186</v>
      </c>
      <c r="F16" s="56" t="s">
        <v>2</v>
      </c>
      <c r="G16" s="56">
        <v>0</v>
      </c>
      <c r="H16" s="57">
        <v>0</v>
      </c>
      <c r="I16" s="56" t="s">
        <v>190</v>
      </c>
      <c r="J16" s="58">
        <v>3.3084015152188098</v>
      </c>
      <c r="K16" s="59">
        <f>('Opportunity List'!$J16*Convert_PJ_to_MWh)/1000</f>
        <v>919.00042089412125</v>
      </c>
      <c r="L16" s="59">
        <v>108.385472448888</v>
      </c>
      <c r="M16" s="59">
        <f>'Opportunity List'!$N16/Convert_GJ_to_MWh</f>
        <v>30524.399975580483</v>
      </c>
      <c r="N16" s="59">
        <v>8479</v>
      </c>
      <c r="O16" s="60">
        <v>0.32000000000000006</v>
      </c>
      <c r="P16" s="59">
        <f>'Opportunity List'!$L16*'Opportunity List'!$O16</f>
        <v>34.683351183644163</v>
      </c>
      <c r="Q16" s="60">
        <v>0.17</v>
      </c>
      <c r="R16" s="59">
        <f>'Opportunity List'!$J16*'Opportunity List'!$Q16*Convert_PJ_to_MWh</f>
        <v>156230.07155200062</v>
      </c>
      <c r="S16" s="60">
        <v>0.25595750552247098</v>
      </c>
      <c r="T16" s="59">
        <v>17</v>
      </c>
      <c r="U16" s="59">
        <v>0</v>
      </c>
      <c r="V16" s="59">
        <f>(('Opportunity List'!$R16*'Opportunity List'!$S16)*'Opportunity List'!$O16)*'Opportunity List'!$T16</f>
        <v>217536.13114713703</v>
      </c>
      <c r="W16" s="59">
        <f>'Opportunity List'!$Y16*'Opportunity List'!$P16</f>
        <v>12796.243008655119</v>
      </c>
      <c r="X16" s="59">
        <f>IF('Opportunity List'!$P16=0,0,IF(OR('Opportunity List'!$A16={600,601}),4.52,IF(OR('Opportunity List'!$A16={602,603,604,605}),1.9,('Opportunity List'!$V16/'Opportunity List'!$P16))))</f>
        <v>6272.0620621493417</v>
      </c>
      <c r="Y16" s="59">
        <f>IF('Opportunity List'!$X16=0,0,'Opportunity List'!$X16/'Opportunity List'!$T16)</f>
        <v>368.94482718525541</v>
      </c>
      <c r="Z16" s="61">
        <f>'Opportunity List'!$W16*'Opportunity List'!$H16</f>
        <v>0</v>
      </c>
      <c r="AA16" s="61">
        <f>'Opportunity List'!$Z16+'Opportunity List'!$W16</f>
        <v>12796.243008655119</v>
      </c>
      <c r="AB16" s="61">
        <f>IF('Opportunity List'!$F16="Electricity", 'Opportunity List'!$W16, 0)+IF('Opportunity List'!$G16="Electricity",'Opportunity List'!$Z16,0)</f>
        <v>12796.243008655119</v>
      </c>
      <c r="AC16" s="61">
        <f>IF('Opportunity List'!$F16="Natural Gas",'Opportunity List'!$W16, 0)+IF('Opportunity List'!$G16="Natural Gas",'Opportunity List'!$Z16,0)</f>
        <v>0</v>
      </c>
      <c r="AD16" s="61">
        <f>'Opportunity List'!$Y16*VLOOKUP('Opportunity List'!$T16,'Discount rate'!$B$4:$D$45,3,FALSE)</f>
        <v>3971.0354472452086</v>
      </c>
      <c r="AE16" s="59">
        <v>92082.93001979166</v>
      </c>
      <c r="AF16" s="62" t="s">
        <v>164</v>
      </c>
      <c r="AG16" s="63">
        <v>0</v>
      </c>
      <c r="AH16" s="64">
        <f>'Opportunity List'!$AG16*VLOOKUP('Opportunity List'!$T16,'Discount rate'!$B$4:$D$45,3,FALSE)</f>
        <v>0</v>
      </c>
      <c r="AI16" s="59">
        <f>'Opportunity List'!$AE16-'Opportunity List'!$AH16</f>
        <v>92082.93001979166</v>
      </c>
      <c r="AJ16" s="64">
        <f>'Opportunity List'!$AI16/'Opportunity List'!$AD16</f>
        <v>23.188644685524412</v>
      </c>
      <c r="AK16" s="59">
        <f>'Opportunity List'!$P16*'Opportunity List'!$AE16</f>
        <v>3193744.5998953637</v>
      </c>
      <c r="AL16" s="59">
        <v>8760</v>
      </c>
      <c r="AM16" s="65">
        <v>0.66173591809391508</v>
      </c>
      <c r="AN16" s="65">
        <v>0.6560160042496328</v>
      </c>
      <c r="AO16" s="65">
        <v>0.90587774683966693</v>
      </c>
      <c r="AP16" s="65">
        <v>0.6225183125727608</v>
      </c>
      <c r="AQ16" s="65">
        <v>0.76467261640683282</v>
      </c>
      <c r="AR16" s="65">
        <v>0.76959248956832815</v>
      </c>
      <c r="AS16" s="65" t="e">
        <f>#VALUE!</f>
        <v>#VALUE!</v>
      </c>
      <c r="AT16" s="65" t="e">
        <f>#VALUE!</f>
        <v>#VALUE!</v>
      </c>
      <c r="AU16" s="65" t="e">
        <f>#VALUE!</f>
        <v>#VALUE!</v>
      </c>
      <c r="AV16" s="65" t="e">
        <f>#VALUE!</f>
        <v>#VALUE!</v>
      </c>
      <c r="AW16" s="65" t="e">
        <f>#VALUE!</f>
        <v>#VALUE!</v>
      </c>
      <c r="AX16" s="56" t="str">
        <f>IF('Opportunity List'!$AY16&lt;=0.1,"Early",IF(AND('Opportunity List'!$AY16&gt;0.1,'Opportunity List'!$AY16&lt;=0.25),"Establishing","Mature"))</f>
        <v>Mature</v>
      </c>
      <c r="AY16" s="105">
        <v>0.67999999999999994</v>
      </c>
      <c r="AZ16" s="11"/>
      <c r="BA16" s="11"/>
      <c r="BB16" s="11"/>
      <c r="BD16" s="11"/>
      <c r="BE16" s="11"/>
      <c r="BF16" s="11"/>
    </row>
    <row r="17" spans="1:58" x14ac:dyDescent="0.25">
      <c r="A17" s="104">
        <v>210</v>
      </c>
      <c r="B17" s="56" t="s">
        <v>309</v>
      </c>
      <c r="C17" s="56" t="s">
        <v>5</v>
      </c>
      <c r="D17" s="56" t="s">
        <v>207</v>
      </c>
      <c r="E17" s="56" t="s">
        <v>186</v>
      </c>
      <c r="F17" s="56" t="s">
        <v>2</v>
      </c>
      <c r="G17" s="56">
        <v>0</v>
      </c>
      <c r="H17" s="57">
        <v>0</v>
      </c>
      <c r="I17" s="56" t="s">
        <v>190</v>
      </c>
      <c r="J17" s="58">
        <v>3.3084015152188098</v>
      </c>
      <c r="K17" s="59">
        <f>('Opportunity List'!$J17*Convert_PJ_to_MWh)/1000</f>
        <v>919.00042089412125</v>
      </c>
      <c r="L17" s="59">
        <v>108.385472448888</v>
      </c>
      <c r="M17" s="59">
        <f>'Opportunity List'!$N17/Convert_GJ_to_MWh</f>
        <v>30524.399975580483</v>
      </c>
      <c r="N17" s="59">
        <v>8479</v>
      </c>
      <c r="O17" s="60">
        <v>0.6</v>
      </c>
      <c r="P17" s="59">
        <f>'Opportunity List'!$L17*'Opportunity List'!$O17</f>
        <v>65.031283469332791</v>
      </c>
      <c r="Q17" s="60">
        <v>0.17</v>
      </c>
      <c r="R17" s="59">
        <f>'Opportunity List'!$J17*'Opportunity List'!$Q17*Convert_PJ_to_MWh</f>
        <v>156230.07155200062</v>
      </c>
      <c r="S17" s="60">
        <v>0.18084934605872086</v>
      </c>
      <c r="T17" s="59">
        <v>7</v>
      </c>
      <c r="U17" s="59">
        <v>0</v>
      </c>
      <c r="V17" s="59">
        <f>(('Opportunity List'!$R17*'Opportunity List'!$S17)*'Opportunity List'!$O17)*'Opportunity List'!$T17</f>
        <v>118667.2463545232</v>
      </c>
      <c r="W17" s="59">
        <f>'Opportunity List'!$Y17*'Opportunity List'!$P17</f>
        <v>16952.463764931887</v>
      </c>
      <c r="X17" s="59">
        <f>IF('Opportunity List'!$P17=0,0,IF(OR('Opportunity List'!$A17={600,601}),4.52,IF(OR('Opportunity List'!$A17={602,603,604,605}),1.9,('Opportunity List'!$V17/'Opportunity List'!$P17))))</f>
        <v>1824.7717102259539</v>
      </c>
      <c r="Y17" s="59">
        <f>IF('Opportunity List'!$X17=0,0,'Opportunity List'!$X17/'Opportunity List'!$T17)</f>
        <v>260.68167288942198</v>
      </c>
      <c r="Z17" s="61">
        <f>'Opportunity List'!$W17*'Opportunity List'!$H17</f>
        <v>0</v>
      </c>
      <c r="AA17" s="61">
        <f>'Opportunity List'!$Z17+'Opportunity List'!$W17</f>
        <v>16952.463764931887</v>
      </c>
      <c r="AB17" s="61">
        <f>IF('Opportunity List'!$F17="Electricity", 'Opportunity List'!$W17, 0)+IF('Opportunity List'!$G17="Electricity",'Opportunity List'!$Z17,0)</f>
        <v>16952.463764931887</v>
      </c>
      <c r="AC17" s="61">
        <f>IF('Opportunity List'!$F17="Natural Gas",'Opportunity List'!$W17, 0)+IF('Opportunity List'!$G17="Natural Gas",'Opportunity List'!$Z17,0)</f>
        <v>0</v>
      </c>
      <c r="AD17" s="61">
        <f>'Opportunity List'!$Y17*VLOOKUP('Opportunity List'!$T17,'Discount rate'!$B$4:$D$45,3,FALSE)</f>
        <v>1665.5706497964363</v>
      </c>
      <c r="AE17" s="59">
        <v>45364.965279227872</v>
      </c>
      <c r="AF17" s="62" t="s">
        <v>164</v>
      </c>
      <c r="AG17" s="63">
        <v>0</v>
      </c>
      <c r="AH17" s="64">
        <f>'Opportunity List'!$AG17*VLOOKUP('Opportunity List'!$T17,'Discount rate'!$B$4:$D$45,3,FALSE)</f>
        <v>0</v>
      </c>
      <c r="AI17" s="59">
        <f>'Opportunity List'!$AE17-'Opportunity List'!$AH17</f>
        <v>45364.965279227872</v>
      </c>
      <c r="AJ17" s="64">
        <f>'Opportunity List'!$AI17/'Opportunity List'!$AD17</f>
        <v>27.236890422374046</v>
      </c>
      <c r="AK17" s="59">
        <f>'Opportunity List'!$P17*'Opportunity List'!$AE17</f>
        <v>2950141.9166499074</v>
      </c>
      <c r="AL17" s="59">
        <v>8760</v>
      </c>
      <c r="AM17" s="65">
        <v>0.66173591809391508</v>
      </c>
      <c r="AN17" s="65">
        <v>0.6560160042496328</v>
      </c>
      <c r="AO17" s="65">
        <v>0.90587774683966693</v>
      </c>
      <c r="AP17" s="65">
        <v>0.6225183125727608</v>
      </c>
      <c r="AQ17" s="65">
        <v>0.76467261640683282</v>
      </c>
      <c r="AR17" s="65">
        <v>0.76959248956832815</v>
      </c>
      <c r="AS17" s="65" t="e">
        <f>#VALUE!</f>
        <v>#VALUE!</v>
      </c>
      <c r="AT17" s="65" t="e">
        <f>#VALUE!</f>
        <v>#VALUE!</v>
      </c>
      <c r="AU17" s="65" t="e">
        <f>#VALUE!</f>
        <v>#VALUE!</v>
      </c>
      <c r="AV17" s="65" t="e">
        <f>#VALUE!</f>
        <v>#VALUE!</v>
      </c>
      <c r="AW17" s="65" t="e">
        <f>#VALUE!</f>
        <v>#VALUE!</v>
      </c>
      <c r="AX17" s="56" t="str">
        <f>IF('Opportunity List'!$AY17&lt;=0.1,"Early",IF(AND('Opportunity List'!$AY17&gt;0.1,'Opportunity List'!$AY17&lt;=0.25),"Establishing","Mature"))</f>
        <v>Mature</v>
      </c>
      <c r="AY17" s="105">
        <v>0.4</v>
      </c>
      <c r="AZ17" s="11"/>
      <c r="BA17" s="11"/>
      <c r="BB17" s="11"/>
      <c r="BD17" s="11"/>
      <c r="BE17" s="11"/>
      <c r="BF17" s="11"/>
    </row>
    <row r="18" spans="1:58" x14ac:dyDescent="0.25">
      <c r="A18" s="104">
        <v>200</v>
      </c>
      <c r="B18" s="56" t="s">
        <v>310</v>
      </c>
      <c r="C18" s="56" t="s">
        <v>5</v>
      </c>
      <c r="D18" s="56" t="s">
        <v>207</v>
      </c>
      <c r="E18" s="56" t="s">
        <v>186</v>
      </c>
      <c r="F18" s="56" t="s">
        <v>2</v>
      </c>
      <c r="G18" s="56">
        <v>0</v>
      </c>
      <c r="H18" s="57">
        <v>0</v>
      </c>
      <c r="I18" s="56" t="s">
        <v>190</v>
      </c>
      <c r="J18" s="58">
        <v>3.3084015152188098</v>
      </c>
      <c r="K18" s="59">
        <f>('Opportunity List'!$J18*Convert_PJ_to_MWh)/1000</f>
        <v>919.00042089412125</v>
      </c>
      <c r="L18" s="59">
        <v>108.385472448888</v>
      </c>
      <c r="M18" s="59">
        <f>'Opportunity List'!$N18/Convert_GJ_to_MWh</f>
        <v>30524.399975580483</v>
      </c>
      <c r="N18" s="59">
        <v>8479</v>
      </c>
      <c r="O18" s="60">
        <v>0.8</v>
      </c>
      <c r="P18" s="59">
        <f>'Opportunity List'!$L18*'Opportunity List'!$O18</f>
        <v>86.708377959110408</v>
      </c>
      <c r="Q18" s="60">
        <v>0.17</v>
      </c>
      <c r="R18" s="59">
        <f>'Opportunity List'!$J18*'Opportunity List'!$Q18*Convert_PJ_to_MWh</f>
        <v>156230.07155200062</v>
      </c>
      <c r="S18" s="60">
        <v>5.3590289048299315E-2</v>
      </c>
      <c r="T18" s="59">
        <v>13</v>
      </c>
      <c r="U18" s="59">
        <v>0</v>
      </c>
      <c r="V18" s="59">
        <f>(('Opportunity List'!$R18*'Opportunity List'!$S18)*'Opportunity List'!$O18)*'Opportunity List'!$T18</f>
        <v>87073.112802085248</v>
      </c>
      <c r="W18" s="59">
        <f>'Opportunity List'!$Y18*'Opportunity List'!$P18</f>
        <v>6697.9317540065576</v>
      </c>
      <c r="X18" s="59">
        <f>IF('Opportunity List'!$P18=0,0,IF(OR('Opportunity List'!$A18={600,601}),4.52,IF(OR('Opportunity List'!$A18={602,603,604,605}),1.9,('Opportunity List'!$V18/'Opportunity List'!$P18))))</f>
        <v>1004.2064544575709</v>
      </c>
      <c r="Y18" s="59">
        <f>IF('Opportunity List'!$X18=0,0,'Opportunity List'!$X18/'Opportunity List'!$T18)</f>
        <v>77.246650342890064</v>
      </c>
      <c r="Z18" s="61">
        <f>'Opportunity List'!$W18*'Opportunity List'!$H18</f>
        <v>0</v>
      </c>
      <c r="AA18" s="61">
        <f>'Opportunity List'!$Z18+'Opportunity List'!$W18</f>
        <v>6697.9317540065576</v>
      </c>
      <c r="AB18" s="61">
        <f>IF('Opportunity List'!$F18="Electricity", 'Opportunity List'!$W18, 0)+IF('Opportunity List'!$G18="Electricity",'Opportunity List'!$Z18,0)</f>
        <v>6697.9317540065576</v>
      </c>
      <c r="AC18" s="61">
        <f>IF('Opportunity List'!$F18="Natural Gas",'Opportunity List'!$W18, 0)+IF('Opportunity List'!$G18="Natural Gas",'Opportunity List'!$Z18,0)</f>
        <v>0</v>
      </c>
      <c r="AD18" s="61">
        <f>'Opportunity List'!$Y18*VLOOKUP('Opportunity List'!$T18,'Discount rate'!$B$4:$D$45,3,FALSE)</f>
        <v>722.84717508737242</v>
      </c>
      <c r="AE18" s="59">
        <v>16803.500088345023</v>
      </c>
      <c r="AF18" s="62" t="s">
        <v>164</v>
      </c>
      <c r="AG18" s="63">
        <v>0</v>
      </c>
      <c r="AH18" s="64">
        <f>'Opportunity List'!$AG18*VLOOKUP('Opportunity List'!$T18,'Discount rate'!$B$4:$D$45,3,FALSE)</f>
        <v>0</v>
      </c>
      <c r="AI18" s="59">
        <f>'Opportunity List'!$AE18-'Opportunity List'!$AH18</f>
        <v>16803.500088345023</v>
      </c>
      <c r="AJ18" s="64">
        <f>'Opportunity List'!$AI18/'Opportunity List'!$AD18</f>
        <v>23.246269291035052</v>
      </c>
      <c r="AK18" s="59">
        <f>'Opportunity List'!$P18*'Opportunity List'!$AE18</f>
        <v>1457004.2366961653</v>
      </c>
      <c r="AL18" s="59">
        <v>8760</v>
      </c>
      <c r="AM18" s="65">
        <v>0.66173591809391508</v>
      </c>
      <c r="AN18" s="65">
        <v>0.6560160042496328</v>
      </c>
      <c r="AO18" s="65">
        <v>0.90587774683966693</v>
      </c>
      <c r="AP18" s="65">
        <v>0.6225183125727608</v>
      </c>
      <c r="AQ18" s="65">
        <v>0.76467261640683282</v>
      </c>
      <c r="AR18" s="65">
        <v>0.76959248956832815</v>
      </c>
      <c r="AS18" s="65" t="e">
        <f>#VALUE!</f>
        <v>#VALUE!</v>
      </c>
      <c r="AT18" s="65" t="e">
        <f>#VALUE!</f>
        <v>#VALUE!</v>
      </c>
      <c r="AU18" s="65" t="e">
        <f>#VALUE!</f>
        <v>#VALUE!</v>
      </c>
      <c r="AV18" s="65" t="e">
        <f>#VALUE!</f>
        <v>#VALUE!</v>
      </c>
      <c r="AW18" s="65" t="e">
        <f>#VALUE!</f>
        <v>#VALUE!</v>
      </c>
      <c r="AX18" s="56" t="str">
        <f>IF('Opportunity List'!$AY18&lt;=0.1,"Early",IF(AND('Opportunity List'!$AY18&gt;0.1,'Opportunity List'!$AY18&lt;=0.25),"Establishing","Mature"))</f>
        <v>Establishing</v>
      </c>
      <c r="AY18" s="105">
        <v>0.19999999999999996</v>
      </c>
      <c r="AZ18" s="11"/>
      <c r="BA18" s="11"/>
      <c r="BB18" s="11"/>
      <c r="BD18" s="11"/>
      <c r="BE18" s="11"/>
      <c r="BF18" s="11"/>
    </row>
    <row r="19" spans="1:58" x14ac:dyDescent="0.25">
      <c r="A19" s="104">
        <v>280</v>
      </c>
      <c r="B19" s="56" t="s">
        <v>245</v>
      </c>
      <c r="C19" s="56" t="s">
        <v>5</v>
      </c>
      <c r="D19" s="56" t="s">
        <v>208</v>
      </c>
      <c r="E19" s="56" t="s">
        <v>189</v>
      </c>
      <c r="F19" s="56" t="s">
        <v>2</v>
      </c>
      <c r="G19" s="56">
        <v>0</v>
      </c>
      <c r="H19" s="57">
        <v>0</v>
      </c>
      <c r="I19" s="56" t="s">
        <v>190</v>
      </c>
      <c r="J19" s="58">
        <v>3.4238778988740086</v>
      </c>
      <c r="K19" s="59">
        <f>('Opportunity List'!$J19*Convert_PJ_to_MWh)/1000</f>
        <v>951.07719413167672</v>
      </c>
      <c r="L19" s="59">
        <v>174.86251041214868</v>
      </c>
      <c r="M19" s="59">
        <f>'Opportunity List'!$N19/Convert_GJ_to_MWh</f>
        <v>19580.399984335683</v>
      </c>
      <c r="N19" s="59">
        <v>5439</v>
      </c>
      <c r="O19" s="60">
        <v>0.8</v>
      </c>
      <c r="P19" s="59">
        <f>'Opportunity List'!$L19*'Opportunity List'!$O19</f>
        <v>139.89000832971894</v>
      </c>
      <c r="Q19" s="60">
        <v>0.11</v>
      </c>
      <c r="R19" s="59">
        <f>'Opportunity List'!$J19*'Opportunity List'!$Q19*Convert_PJ_to_MWh</f>
        <v>104618.49135448443</v>
      </c>
      <c r="S19" s="60">
        <v>0.13774104683195593</v>
      </c>
      <c r="T19" s="59">
        <v>11</v>
      </c>
      <c r="U19" s="59">
        <v>0</v>
      </c>
      <c r="V19" s="59">
        <f>(('Opportunity List'!$R19*'Opportunity List'!$S19)*'Opportunity List'!$O19)*'Opportunity List'!$T19</f>
        <v>126810.29255089023</v>
      </c>
      <c r="W19" s="59">
        <f>'Opportunity List'!$Y19*'Opportunity List'!$P19</f>
        <v>11528.208413717293</v>
      </c>
      <c r="X19" s="59">
        <f>IF('Opportunity List'!$P19=0,0,IF(OR('Opportunity List'!$A19={600,601}),4.52,IF(OR('Opportunity List'!$A19={602,603,604,605}),1.9,('Opportunity List'!$V19/'Opportunity List'!$P19))))</f>
        <v>906.50000000000011</v>
      </c>
      <c r="Y19" s="59">
        <f>IF('Opportunity List'!$X19=0,0,'Opportunity List'!$X19/'Opportunity List'!$T19)</f>
        <v>82.409090909090921</v>
      </c>
      <c r="Z19" s="61">
        <f>'Opportunity List'!$W19*'Opportunity List'!$H19</f>
        <v>0</v>
      </c>
      <c r="AA19" s="61">
        <f>'Opportunity List'!$Z19+'Opportunity List'!$W19</f>
        <v>11528.208413717293</v>
      </c>
      <c r="AB19" s="61">
        <f>IF('Opportunity List'!$F19="Electricity", 'Opportunity List'!$W19, 0)+IF('Opportunity List'!$G19="Electricity",'Opportunity List'!$Z19,0)</f>
        <v>11528.208413717293</v>
      </c>
      <c r="AC19" s="61">
        <f>IF('Opportunity List'!$F19="Natural Gas",'Opportunity List'!$W19, 0)+IF('Opportunity List'!$G19="Natural Gas",'Opportunity List'!$Z19,0)</f>
        <v>0</v>
      </c>
      <c r="AD19" s="61">
        <f>'Opportunity List'!$Y19*VLOOKUP('Opportunity List'!$T19,'Discount rate'!$B$4:$D$45,3,FALSE)</f>
        <v>700.36802607097752</v>
      </c>
      <c r="AE19" s="59">
        <v>31824.484212959149</v>
      </c>
      <c r="AF19" s="62" t="s">
        <v>168</v>
      </c>
      <c r="AG19" s="63">
        <v>0</v>
      </c>
      <c r="AH19" s="64">
        <f>'Opportunity List'!$AG19*VLOOKUP('Opportunity List'!$T19,'Discount rate'!$B$4:$D$45,3,FALSE)</f>
        <v>0</v>
      </c>
      <c r="AI19" s="59">
        <f>'Opportunity List'!$AE19-'Opportunity List'!$AH19</f>
        <v>31824.484212959149</v>
      </c>
      <c r="AJ19" s="64">
        <f>'Opportunity List'!$AI19/'Opportunity List'!$AD19</f>
        <v>45.439658905465159</v>
      </c>
      <c r="AK19" s="59">
        <f>'Opportunity List'!$P19*'Opportunity List'!$AE19</f>
        <v>4451927.3616398638</v>
      </c>
      <c r="AL19" s="59">
        <v>8760</v>
      </c>
      <c r="AM19" s="65">
        <v>0.91672065000950353</v>
      </c>
      <c r="AN19" s="65">
        <v>0.82209445833275485</v>
      </c>
      <c r="AO19" s="65">
        <v>0.92895077349917099</v>
      </c>
      <c r="AP19" s="65">
        <v>0.91931937196522429</v>
      </c>
      <c r="AQ19" s="65">
        <v>0.89016411499813519</v>
      </c>
      <c r="AR19" s="65">
        <v>0.88143693183701366</v>
      </c>
      <c r="AS19" s="65" t="e">
        <f>#VALUE!</f>
        <v>#VALUE!</v>
      </c>
      <c r="AT19" s="65" t="e">
        <f>#VALUE!</f>
        <v>#VALUE!</v>
      </c>
      <c r="AU19" s="65" t="e">
        <f>#VALUE!</f>
        <v>#VALUE!</v>
      </c>
      <c r="AV19" s="65" t="e">
        <f>#VALUE!</f>
        <v>#VALUE!</v>
      </c>
      <c r="AW19" s="65" t="e">
        <f>#VALUE!</f>
        <v>#VALUE!</v>
      </c>
      <c r="AX19" s="56" t="str">
        <f>IF('Opportunity List'!$AY19&lt;=0.1,"Early",IF(AND('Opportunity List'!$AY19&gt;0.1,'Opportunity List'!$AY19&lt;=0.25),"Establishing","Mature"))</f>
        <v>Establishing</v>
      </c>
      <c r="AY19" s="105">
        <v>0.25</v>
      </c>
      <c r="AZ19" s="11"/>
      <c r="BA19" s="11"/>
      <c r="BB19" s="11"/>
      <c r="BD19" s="11"/>
      <c r="BE19" s="11"/>
      <c r="BF19" s="11"/>
    </row>
    <row r="20" spans="1:58" x14ac:dyDescent="0.25">
      <c r="A20" s="104">
        <v>202</v>
      </c>
      <c r="B20" s="56" t="s">
        <v>206</v>
      </c>
      <c r="C20" s="56" t="s">
        <v>5</v>
      </c>
      <c r="D20" s="56" t="s">
        <v>208</v>
      </c>
      <c r="E20" s="56" t="s">
        <v>166</v>
      </c>
      <c r="F20" s="56" t="s">
        <v>2</v>
      </c>
      <c r="G20" s="56">
        <v>0</v>
      </c>
      <c r="H20" s="57">
        <v>0</v>
      </c>
      <c r="I20" s="56" t="s">
        <v>190</v>
      </c>
      <c r="J20" s="58">
        <v>3.4238778988740086</v>
      </c>
      <c r="K20" s="59">
        <f>('Opportunity List'!$J20*Convert_PJ_to_MWh)/1000</f>
        <v>951.07719413167672</v>
      </c>
      <c r="L20" s="59">
        <v>174.86251041214868</v>
      </c>
      <c r="M20" s="59">
        <f>'Opportunity List'!$N20/Convert_GJ_to_MWh</f>
        <v>19580.399984335683</v>
      </c>
      <c r="N20" s="59">
        <v>5439</v>
      </c>
      <c r="O20" s="60">
        <v>0.8</v>
      </c>
      <c r="P20" s="59">
        <f>'Opportunity List'!$L20*'Opportunity List'!$O20</f>
        <v>139.89000832971894</v>
      </c>
      <c r="Q20" s="60">
        <v>0.01</v>
      </c>
      <c r="R20" s="59">
        <f>'Opportunity List'!$J20*'Opportunity List'!$Q20*Convert_PJ_to_MWh</f>
        <v>9510.771941316767</v>
      </c>
      <c r="S20" s="60">
        <v>0.24242424242424243</v>
      </c>
      <c r="T20" s="59">
        <v>11</v>
      </c>
      <c r="U20" s="59">
        <v>0</v>
      </c>
      <c r="V20" s="59">
        <f>(('Opportunity List'!$R20*'Opportunity List'!$S20)*'Opportunity List'!$O20)*'Opportunity List'!$T20</f>
        <v>20289.646808142439</v>
      </c>
      <c r="W20" s="59">
        <f>'Opportunity List'!$Y20*'Opportunity List'!$P20</f>
        <v>1844.5133461947671</v>
      </c>
      <c r="X20" s="59">
        <f>IF('Opportunity List'!$P20=0,0,IF(OR('Opportunity List'!$A20={600,601}),4.52,IF(OR('Opportunity List'!$A20={602,603,604,605}),1.9,('Opportunity List'!$V20/'Opportunity List'!$P20))))</f>
        <v>145.04000000000002</v>
      </c>
      <c r="Y20" s="59">
        <f>IF('Opportunity List'!$X20=0,0,'Opportunity List'!$X20/'Opportunity List'!$T20)</f>
        <v>13.185454545454547</v>
      </c>
      <c r="Z20" s="61">
        <f>'Opportunity List'!$W20*'Opportunity List'!$H20</f>
        <v>0</v>
      </c>
      <c r="AA20" s="61">
        <f>'Opportunity List'!$Z20+'Opportunity List'!$W20</f>
        <v>1844.5133461947671</v>
      </c>
      <c r="AB20" s="61">
        <f>IF('Opportunity List'!$F20="Electricity", 'Opportunity List'!$W20, 0)+IF('Opportunity List'!$G20="Electricity",'Opportunity List'!$Z20,0)</f>
        <v>1844.5133461947671</v>
      </c>
      <c r="AC20" s="61">
        <f>IF('Opportunity List'!$F20="Natural Gas",'Opportunity List'!$W20, 0)+IF('Opportunity List'!$G20="Natural Gas",'Opportunity List'!$Z20,0)</f>
        <v>0</v>
      </c>
      <c r="AD20" s="61">
        <f>'Opportunity List'!$Y20*VLOOKUP('Opportunity List'!$T20,'Discount rate'!$B$4:$D$45,3,FALSE)</f>
        <v>112.0588841713564</v>
      </c>
      <c r="AE20" s="59">
        <v>2727.8129325393556</v>
      </c>
      <c r="AF20" s="62" t="s">
        <v>164</v>
      </c>
      <c r="AG20" s="63">
        <v>0</v>
      </c>
      <c r="AH20" s="64">
        <f>'Opportunity List'!$AG20*VLOOKUP('Opportunity List'!$T20,'Discount rate'!$B$4:$D$45,3,FALSE)</f>
        <v>0</v>
      </c>
      <c r="AI20" s="59">
        <f>'Opportunity List'!$AE20-'Opportunity List'!$AH20</f>
        <v>2727.8129325393556</v>
      </c>
      <c r="AJ20" s="64">
        <f>'Opportunity List'!$AI20/'Opportunity List'!$AD20</f>
        <v>24.342674413642051</v>
      </c>
      <c r="AK20" s="59">
        <f>'Opportunity List'!$P20*'Opportunity List'!$AE20</f>
        <v>381593.77385484549</v>
      </c>
      <c r="AL20" s="59">
        <v>8760</v>
      </c>
      <c r="AM20" s="65">
        <v>0.91672065000950331</v>
      </c>
      <c r="AN20" s="65">
        <v>0.56686420165485196</v>
      </c>
      <c r="AO20" s="65">
        <v>0.92895077349917088</v>
      </c>
      <c r="AP20" s="65">
        <v>0.9193193719652244</v>
      </c>
      <c r="AQ20" s="65">
        <v>0.73600223328296321</v>
      </c>
      <c r="AR20" s="65">
        <v>0.73098509166557435</v>
      </c>
      <c r="AS20" s="65" t="e">
        <f>#VALUE!</f>
        <v>#VALUE!</v>
      </c>
      <c r="AT20" s="65" t="e">
        <f>#VALUE!</f>
        <v>#VALUE!</v>
      </c>
      <c r="AU20" s="65" t="e">
        <f>#VALUE!</f>
        <v>#VALUE!</v>
      </c>
      <c r="AV20" s="65" t="e">
        <f>#VALUE!</f>
        <v>#VALUE!</v>
      </c>
      <c r="AW20" s="65" t="e">
        <f>#VALUE!</f>
        <v>#VALUE!</v>
      </c>
      <c r="AX20" s="56" t="str">
        <f>IF('Opportunity List'!$AY20&lt;=0.1,"Early",IF(AND('Opportunity List'!$AY20&gt;0.1,'Opportunity List'!$AY20&lt;=0.25),"Establishing","Mature"))</f>
        <v>Establishing</v>
      </c>
      <c r="AY20" s="105">
        <v>0.25</v>
      </c>
      <c r="AZ20" s="11"/>
      <c r="BA20" s="11"/>
      <c r="BB20" s="11"/>
      <c r="BD20" s="11"/>
      <c r="BE20" s="11"/>
      <c r="BF20" s="11"/>
    </row>
    <row r="21" spans="1:58" x14ac:dyDescent="0.25">
      <c r="A21" s="104">
        <v>238</v>
      </c>
      <c r="B21" s="56" t="s">
        <v>206</v>
      </c>
      <c r="C21" s="56" t="s">
        <v>5</v>
      </c>
      <c r="D21" s="56" t="s">
        <v>208</v>
      </c>
      <c r="E21" s="56" t="s">
        <v>166</v>
      </c>
      <c r="F21" s="56" t="s">
        <v>159</v>
      </c>
      <c r="G21" s="56">
        <v>0</v>
      </c>
      <c r="H21" s="57">
        <v>0</v>
      </c>
      <c r="I21" s="56" t="s">
        <v>190</v>
      </c>
      <c r="J21" s="58">
        <v>1.9060763560741907</v>
      </c>
      <c r="K21" s="59">
        <f>('Opportunity List'!$J21*Convert_PJ_to_MWh)/1000</f>
        <v>529.46565446505724</v>
      </c>
      <c r="L21" s="59">
        <v>69.377804592038913</v>
      </c>
      <c r="M21" s="59">
        <f>'Opportunity List'!$N21/Convert_GJ_to_MWh</f>
        <v>27473.863806409157</v>
      </c>
      <c r="N21" s="59">
        <v>7631.6288412189569</v>
      </c>
      <c r="O21" s="60">
        <v>0.8</v>
      </c>
      <c r="P21" s="59">
        <f>'Opportunity List'!$L21*'Opportunity List'!$O21</f>
        <v>55.502243673631135</v>
      </c>
      <c r="Q21" s="60">
        <v>0.74</v>
      </c>
      <c r="R21" s="59">
        <f>'Opportunity List'!$J21*'Opportunity List'!$Q21*Convert_PJ_to_MWh</f>
        <v>391804.58430414234</v>
      </c>
      <c r="S21" s="60">
        <v>1.5898251192368838E-3</v>
      </c>
      <c r="T21" s="59">
        <v>11</v>
      </c>
      <c r="U21" s="59">
        <v>0</v>
      </c>
      <c r="V21" s="59">
        <f>(('Opportunity List'!$R21*'Opportunity List'!$S21)*'Opportunity List'!$O21)*'Opportunity List'!$T21</f>
        <v>5481.5267756382391</v>
      </c>
      <c r="W21" s="59">
        <f>'Opportunity List'!$Y21*'Opportunity List'!$P21</f>
        <v>498.32061596711264</v>
      </c>
      <c r="X21" s="59">
        <f>IF('Opportunity List'!$P21=0,0,IF(OR('Opportunity List'!$A21={600,601}),4.52,IF(OR('Opportunity List'!$A21={602,603,604,605}),1.9,('Opportunity List'!$V21/'Opportunity List'!$P21))))</f>
        <v>98.762255592245324</v>
      </c>
      <c r="Y21" s="59">
        <f>IF('Opportunity List'!$X21=0,0,'Opportunity List'!$X21/'Opportunity List'!$T21)</f>
        <v>8.9783868720223019</v>
      </c>
      <c r="Z21" s="61">
        <f>'Opportunity List'!$W21*'Opportunity List'!$H21</f>
        <v>0</v>
      </c>
      <c r="AA21" s="61">
        <f>'Opportunity List'!$Z21+'Opportunity List'!$W21</f>
        <v>498.32061596711264</v>
      </c>
      <c r="AB21" s="61">
        <f>IF('Opportunity List'!$F21="Electricity", 'Opportunity List'!$W21, 0)+IF('Opportunity List'!$G21="Electricity",'Opportunity List'!$Z21,0)</f>
        <v>0</v>
      </c>
      <c r="AC21" s="61">
        <f>IF('Opportunity List'!$F21="Natural Gas",'Opportunity List'!$W21, 0)+IF('Opportunity List'!$G21="Natural Gas",'Opportunity List'!$Z21,0)</f>
        <v>498.32061596711264</v>
      </c>
      <c r="AD21" s="61">
        <f>'Opportunity List'!$Y21*VLOOKUP('Opportunity List'!$T21,'Discount rate'!$B$4:$D$45,3,FALSE)</f>
        <v>76.304386099788417</v>
      </c>
      <c r="AE21" s="59">
        <v>2727.8129325393556</v>
      </c>
      <c r="AF21" s="62" t="s">
        <v>164</v>
      </c>
      <c r="AG21" s="63">
        <v>0</v>
      </c>
      <c r="AH21" s="64">
        <f>'Opportunity List'!$AG21*VLOOKUP('Opportunity List'!$T21,'Discount rate'!$B$4:$D$45,3,FALSE)</f>
        <v>0</v>
      </c>
      <c r="AI21" s="59">
        <f>'Opportunity List'!$AE21-'Opportunity List'!$AH21</f>
        <v>2727.8129325393556</v>
      </c>
      <c r="AJ21" s="64">
        <f>'Opportunity List'!$AI21/'Opportunity List'!$AD21</f>
        <v>35.749097423731449</v>
      </c>
      <c r="AK21" s="59">
        <f>'Opportunity List'!$P21*'Opportunity List'!$AE21</f>
        <v>151399.73807788166</v>
      </c>
      <c r="AL21" s="59" t="s">
        <v>175</v>
      </c>
      <c r="AM21" s="65" t="s">
        <v>175</v>
      </c>
      <c r="AN21" s="65" t="s">
        <v>175</v>
      </c>
      <c r="AO21" s="65" t="s">
        <v>175</v>
      </c>
      <c r="AP21" s="65" t="s">
        <v>175</v>
      </c>
      <c r="AQ21" s="65" t="s">
        <v>175</v>
      </c>
      <c r="AR21" s="65" t="s">
        <v>175</v>
      </c>
      <c r="AS21" s="65" t="e">
        <f>#VALUE!</f>
        <v>#VALUE!</v>
      </c>
      <c r="AT21" s="65" t="e">
        <f>#VALUE!</f>
        <v>#VALUE!</v>
      </c>
      <c r="AU21" s="65" t="e">
        <f>#VALUE!</f>
        <v>#VALUE!</v>
      </c>
      <c r="AV21" s="65" t="e">
        <f>#VALUE!</f>
        <v>#VALUE!</v>
      </c>
      <c r="AW21" s="65" t="e">
        <f>#VALUE!</f>
        <v>#VALUE!</v>
      </c>
      <c r="AX21" s="56" t="str">
        <f>IF('Opportunity List'!$AY21&lt;=0.1,"Early",IF(AND('Opportunity List'!$AY21&gt;0.1,'Opportunity List'!$AY21&lt;=0.25),"Establishing","Mature"))</f>
        <v>Establishing</v>
      </c>
      <c r="AY21" s="105">
        <v>0.25</v>
      </c>
      <c r="AZ21" s="11"/>
      <c r="BA21" s="11"/>
      <c r="BB21" s="11"/>
      <c r="BD21" s="11"/>
      <c r="BE21" s="11"/>
      <c r="BF21" s="11"/>
    </row>
    <row r="22" spans="1:58" x14ac:dyDescent="0.25">
      <c r="A22" s="104">
        <v>255</v>
      </c>
      <c r="B22" s="56" t="s">
        <v>247</v>
      </c>
      <c r="C22" s="56" t="s">
        <v>5</v>
      </c>
      <c r="D22" s="56" t="s">
        <v>208</v>
      </c>
      <c r="E22" s="56" t="s">
        <v>166</v>
      </c>
      <c r="F22" s="56" t="s">
        <v>2</v>
      </c>
      <c r="G22" s="56" t="s">
        <v>167</v>
      </c>
      <c r="H22" s="57">
        <v>-1</v>
      </c>
      <c r="I22" s="56" t="s">
        <v>190</v>
      </c>
      <c r="J22" s="58">
        <v>3.4238778988740086</v>
      </c>
      <c r="K22" s="59">
        <f>('Opportunity List'!$J22*Convert_PJ_to_MWh)/1000</f>
        <v>951.07719413167672</v>
      </c>
      <c r="L22" s="59">
        <v>174.86251041214868</v>
      </c>
      <c r="M22" s="59">
        <f>'Opportunity List'!$N22/Convert_GJ_to_MWh</f>
        <v>19580.399984335683</v>
      </c>
      <c r="N22" s="59">
        <v>5439</v>
      </c>
      <c r="O22" s="60">
        <v>0.36000000000000004</v>
      </c>
      <c r="P22" s="59">
        <f>'Opportunity List'!$L22*'Opportunity List'!$O22</f>
        <v>62.950503748373535</v>
      </c>
      <c r="Q22" s="60">
        <v>0.01</v>
      </c>
      <c r="R22" s="59">
        <f>'Opportunity List'!$J22*'Opportunity List'!$Q22*Convert_PJ_to_MWh</f>
        <v>9510.771941316767</v>
      </c>
      <c r="S22" s="60">
        <v>1</v>
      </c>
      <c r="T22" s="59">
        <v>8</v>
      </c>
      <c r="U22" s="59">
        <v>0</v>
      </c>
      <c r="V22" s="59">
        <f>(('Opportunity List'!$R22*'Opportunity List'!$S22)*'Opportunity List'!$O22)*'Opportunity List'!$T22</f>
        <v>27391.023190992291</v>
      </c>
      <c r="W22" s="59">
        <f>'Opportunity List'!$Y22*'Opportunity List'!$P22</f>
        <v>3423.8778988740364</v>
      </c>
      <c r="X22" s="59">
        <f>IF('Opportunity List'!$P22=0,0,IF(OR('Opportunity List'!$A22={600,601}),4.52,IF(OR('Opportunity List'!$A22={602,603,604,605}),1.9,('Opportunity List'!$V22/'Opportunity List'!$P22))))</f>
        <v>435.12</v>
      </c>
      <c r="Y22" s="59">
        <f>IF('Opportunity List'!$X22=0,0,'Opportunity List'!$X22/'Opportunity List'!$T22)</f>
        <v>54.39</v>
      </c>
      <c r="Z22" s="61">
        <f>'Opportunity List'!$W22*'Opportunity List'!$H22</f>
        <v>-3423.8778988740364</v>
      </c>
      <c r="AA22" s="61">
        <f>'Opportunity List'!$Z22+'Opportunity List'!$W22</f>
        <v>0</v>
      </c>
      <c r="AB22" s="61">
        <f>IF('Opportunity List'!$F22="Electricity", 'Opportunity List'!$W22, 0)+IF('Opportunity List'!$G22="Electricity",'Opportunity List'!$Z22,0)</f>
        <v>3423.8778988740364</v>
      </c>
      <c r="AC22" s="61">
        <f>IF('Opportunity List'!$F22="Natural Gas",'Opportunity List'!$W22, 0)+IF('Opportunity List'!$G22="Natural Gas",'Opportunity List'!$Z22,0)</f>
        <v>-3423.8778988740364</v>
      </c>
      <c r="AD22" s="61">
        <f>'Opportunity List'!$Y22*VLOOKUP('Opportunity List'!$T22,'Discount rate'!$B$4:$D$45,3,FALSE)</f>
        <v>379.16892575296509</v>
      </c>
      <c r="AE22" s="59">
        <v>22731.774437827964</v>
      </c>
      <c r="AF22" s="62" t="s">
        <v>168</v>
      </c>
      <c r="AG22" s="63">
        <v>0</v>
      </c>
      <c r="AH22" s="64">
        <f>'Opportunity List'!$AG22*VLOOKUP('Opportunity List'!$T22,'Discount rate'!$B$4:$D$45,3,FALSE)</f>
        <v>0</v>
      </c>
      <c r="AI22" s="59">
        <f>'Opportunity List'!$AE22-'Opportunity List'!$AH22</f>
        <v>22731.774437827964</v>
      </c>
      <c r="AJ22" s="64">
        <f>'Opportunity List'!$AI22/'Opportunity List'!$AD22</f>
        <v>59.951575390009928</v>
      </c>
      <c r="AK22" s="59">
        <f>'Opportunity List'!$P22*'Opportunity List'!$AE22</f>
        <v>1430976.6519556709</v>
      </c>
      <c r="AL22" s="59">
        <v>8760</v>
      </c>
      <c r="AM22" s="65">
        <v>0.91672065000950331</v>
      </c>
      <c r="AN22" s="65">
        <v>0.56686420165485196</v>
      </c>
      <c r="AO22" s="65">
        <v>0.92895077349917088</v>
      </c>
      <c r="AP22" s="65">
        <v>0.9193193719652244</v>
      </c>
      <c r="AQ22" s="65">
        <v>0.73600223328296321</v>
      </c>
      <c r="AR22" s="65">
        <v>0.73098509166557435</v>
      </c>
      <c r="AS22" s="65" t="e">
        <f>#VALUE!</f>
        <v>#VALUE!</v>
      </c>
      <c r="AT22" s="65" t="e">
        <f>#VALUE!</f>
        <v>#VALUE!</v>
      </c>
      <c r="AU22" s="65" t="e">
        <f>#VALUE!</f>
        <v>#VALUE!</v>
      </c>
      <c r="AV22" s="65" t="e">
        <f>#VALUE!</f>
        <v>#VALUE!</v>
      </c>
      <c r="AW22" s="65" t="e">
        <f>#VALUE!</f>
        <v>#VALUE!</v>
      </c>
      <c r="AX22" s="56" t="str">
        <f>IF('Opportunity List'!$AY22&lt;=0.1,"Early",IF(AND('Opportunity List'!$AY22&gt;0.1,'Opportunity List'!$AY22&lt;=0.25),"Establishing","Mature"))</f>
        <v>Establishing</v>
      </c>
      <c r="AY22" s="105">
        <v>0.25</v>
      </c>
      <c r="AZ22" s="11"/>
      <c r="BA22" s="11"/>
      <c r="BB22" s="11"/>
      <c r="BD22" s="11"/>
      <c r="BE22" s="11"/>
      <c r="BF22" s="11"/>
    </row>
    <row r="23" spans="1:58" x14ac:dyDescent="0.25">
      <c r="A23" s="104">
        <v>393</v>
      </c>
      <c r="B23" s="56" t="s">
        <v>300</v>
      </c>
      <c r="C23" s="56" t="s">
        <v>5</v>
      </c>
      <c r="D23" s="56" t="s">
        <v>208</v>
      </c>
      <c r="E23" s="56" t="s">
        <v>166</v>
      </c>
      <c r="F23" s="56" t="s">
        <v>2</v>
      </c>
      <c r="G23" s="56">
        <v>0</v>
      </c>
      <c r="H23" s="57">
        <v>0</v>
      </c>
      <c r="I23" s="56" t="s">
        <v>190</v>
      </c>
      <c r="J23" s="58">
        <v>3.4238778988740086</v>
      </c>
      <c r="K23" s="59">
        <f>('Opportunity List'!$J23*Convert_PJ_to_MWh)/1000</f>
        <v>951.07719413167672</v>
      </c>
      <c r="L23" s="59">
        <v>174.86251041214868</v>
      </c>
      <c r="M23" s="59">
        <f>'Opportunity List'!$N23/Convert_GJ_to_MWh</f>
        <v>19580.399984335683</v>
      </c>
      <c r="N23" s="59">
        <v>5439</v>
      </c>
      <c r="O23" s="60">
        <v>0.48000000000000009</v>
      </c>
      <c r="P23" s="59">
        <f>'Opportunity List'!$L23*'Opportunity List'!$O23</f>
        <v>83.93400499783138</v>
      </c>
      <c r="Q23" s="60">
        <v>0.01</v>
      </c>
      <c r="R23" s="59">
        <f>'Opportunity List'!$J23*'Opportunity List'!$Q23*Convert_PJ_to_MWh</f>
        <v>9510.771941316767</v>
      </c>
      <c r="S23" s="60">
        <v>1</v>
      </c>
      <c r="T23" s="59">
        <v>10</v>
      </c>
      <c r="U23" s="59">
        <v>0</v>
      </c>
      <c r="V23" s="59">
        <f>(('Opportunity List'!$R23*'Opportunity List'!$S23)*'Opportunity List'!$O23)*'Opportunity List'!$T23</f>
        <v>45651.705318320492</v>
      </c>
      <c r="W23" s="59">
        <f>'Opportunity List'!$Y23*'Opportunity List'!$P23</f>
        <v>4565.1705318320492</v>
      </c>
      <c r="X23" s="59">
        <f>IF('Opportunity List'!$P23=0,0,IF(OR('Opportunity List'!$A23={600,601}),4.52,IF(OR('Opportunity List'!$A23={602,603,604,605}),1.9,('Opportunity List'!$V23/'Opportunity List'!$P23))))</f>
        <v>543.90000000000009</v>
      </c>
      <c r="Y23" s="59">
        <f>IF('Opportunity List'!$X23=0,0,'Opportunity List'!$X23/'Opportunity List'!$T23)</f>
        <v>54.390000000000008</v>
      </c>
      <c r="Z23" s="61">
        <f>'Opportunity List'!$W23*'Opportunity List'!$H23</f>
        <v>0</v>
      </c>
      <c r="AA23" s="61">
        <f>'Opportunity List'!$Z23+'Opportunity List'!$W23</f>
        <v>4565.1705318320492</v>
      </c>
      <c r="AB23" s="61">
        <f>IF('Opportunity List'!$F23="Electricity", 'Opportunity List'!$W23, 0)+IF('Opportunity List'!$G23="Electricity",'Opportunity List'!$Z23,0)</f>
        <v>4565.1705318320492</v>
      </c>
      <c r="AC23" s="61">
        <f>IF('Opportunity List'!$F23="Natural Gas",'Opportunity List'!$W23, 0)+IF('Opportunity List'!$G23="Natural Gas",'Opportunity List'!$Z23,0)</f>
        <v>0</v>
      </c>
      <c r="AD23" s="61">
        <f>'Opportunity List'!$Y23*VLOOKUP('Opportunity List'!$T23,'Discount rate'!$B$4:$D$45,3,FALSE)</f>
        <v>436.4026000113243</v>
      </c>
      <c r="AE23" s="59">
        <v>72741.678201049479</v>
      </c>
      <c r="AF23" s="62" t="s">
        <v>164</v>
      </c>
      <c r="AG23" s="63">
        <v>0</v>
      </c>
      <c r="AH23" s="64">
        <f>'Opportunity List'!$AG23*VLOOKUP('Opportunity List'!$T23,'Discount rate'!$B$4:$D$45,3,FALSE)</f>
        <v>0</v>
      </c>
      <c r="AI23" s="59">
        <f>'Opportunity List'!$AE23-'Opportunity List'!$AH23</f>
        <v>72741.678201049479</v>
      </c>
      <c r="AJ23" s="64">
        <f>'Opportunity List'!$AI23/'Opportunity List'!$AD23</f>
        <v>166.68479564320168</v>
      </c>
      <c r="AK23" s="59">
        <f>'Opportunity List'!$P23*'Opportunity List'!$AE23</f>
        <v>6105500.3816775288</v>
      </c>
      <c r="AL23" s="59">
        <v>8760</v>
      </c>
      <c r="AM23" s="65">
        <v>0.91672065000950331</v>
      </c>
      <c r="AN23" s="65">
        <v>0.56686420165485196</v>
      </c>
      <c r="AO23" s="65">
        <v>0.92895077349917088</v>
      </c>
      <c r="AP23" s="65">
        <v>0.9193193719652244</v>
      </c>
      <c r="AQ23" s="65">
        <v>0.73600223328296321</v>
      </c>
      <c r="AR23" s="65">
        <v>0.73098509166557435</v>
      </c>
      <c r="AS23" s="65" t="e">
        <f>#VALUE!</f>
        <v>#VALUE!</v>
      </c>
      <c r="AT23" s="65" t="e">
        <f>#VALUE!</f>
        <v>#VALUE!</v>
      </c>
      <c r="AU23" s="65" t="e">
        <f>#VALUE!</f>
        <v>#VALUE!</v>
      </c>
      <c r="AV23" s="65" t="e">
        <f>#VALUE!</f>
        <v>#VALUE!</v>
      </c>
      <c r="AW23" s="65" t="e">
        <f>#VALUE!</f>
        <v>#VALUE!</v>
      </c>
      <c r="AX23" s="56" t="str">
        <f>IF('Opportunity List'!$AY23&lt;=0.1,"Early",IF(AND('Opportunity List'!$AY23&gt;0.1,'Opportunity List'!$AY23&lt;=0.25),"Establishing","Mature"))</f>
        <v>Establishing</v>
      </c>
      <c r="AY23" s="105">
        <v>0.25</v>
      </c>
      <c r="AZ23" s="11"/>
      <c r="BA23" s="11"/>
      <c r="BB23" s="11"/>
      <c r="BD23" s="11"/>
      <c r="BE23" s="11"/>
      <c r="BF23" s="11"/>
    </row>
    <row r="24" spans="1:58" x14ac:dyDescent="0.25">
      <c r="A24" s="104">
        <v>291</v>
      </c>
      <c r="B24" s="56" t="s">
        <v>212</v>
      </c>
      <c r="C24" s="56" t="s">
        <v>5</v>
      </c>
      <c r="D24" s="56" t="s">
        <v>208</v>
      </c>
      <c r="E24" s="56" t="s">
        <v>170</v>
      </c>
      <c r="F24" s="56" t="s">
        <v>2</v>
      </c>
      <c r="G24" s="56">
        <v>0</v>
      </c>
      <c r="H24" s="57">
        <v>0</v>
      </c>
      <c r="I24" s="56" t="s">
        <v>190</v>
      </c>
      <c r="J24" s="58">
        <v>3.4238778988740086</v>
      </c>
      <c r="K24" s="59">
        <f>('Opportunity List'!$J24*Convert_PJ_to_MWh)/1000</f>
        <v>951.07719413167672</v>
      </c>
      <c r="L24" s="59">
        <v>174.86251041214868</v>
      </c>
      <c r="M24" s="59">
        <f>'Opportunity List'!$N24/Convert_GJ_to_MWh</f>
        <v>19580.399984335683</v>
      </c>
      <c r="N24" s="59">
        <v>5439</v>
      </c>
      <c r="O24" s="60">
        <v>0.48000000000000009</v>
      </c>
      <c r="P24" s="59">
        <f>'Opportunity List'!$L24*'Opportunity List'!$O24</f>
        <v>83.93400499783138</v>
      </c>
      <c r="Q24" s="60">
        <v>0.52</v>
      </c>
      <c r="R24" s="59">
        <f>'Opportunity List'!$J24*'Opportunity List'!$Q24*Convert_PJ_to_MWh</f>
        <v>494560.14094847196</v>
      </c>
      <c r="S24" s="60">
        <v>0.17918589016661721</v>
      </c>
      <c r="T24" s="59">
        <v>12</v>
      </c>
      <c r="U24" s="59">
        <v>0</v>
      </c>
      <c r="V24" s="59">
        <f>(('Opportunity List'!$R24*'Opportunity List'!$S24)*'Opportunity List'!$O24)*'Opportunity List'!$T24</f>
        <v>510440.82679745072</v>
      </c>
      <c r="W24" s="59">
        <f>'Opportunity List'!$Y24*'Opportunity List'!$P24</f>
        <v>42536.735566454227</v>
      </c>
      <c r="X24" s="59">
        <f>IF('Opportunity List'!$P24=0,0,IF(OR('Opportunity List'!$A24={600,601}),4.52,IF(OR('Opportunity List'!$A24={602,603,604,605}),1.9,('Opportunity List'!$V24/'Opportunity List'!$P24))))</f>
        <v>6081.4544332852829</v>
      </c>
      <c r="Y24" s="59">
        <f>IF('Opportunity List'!$X24=0,0,'Opportunity List'!$X24/'Opportunity List'!$T24)</f>
        <v>506.78786944044026</v>
      </c>
      <c r="Z24" s="61">
        <f>'Opportunity List'!$W24*'Opportunity List'!$H24</f>
        <v>0</v>
      </c>
      <c r="AA24" s="61">
        <f>'Opportunity List'!$Z24+'Opportunity List'!$W24</f>
        <v>42536.735566454227</v>
      </c>
      <c r="AB24" s="61">
        <f>IF('Opportunity List'!$F24="Electricity", 'Opportunity List'!$W24, 0)+IF('Opportunity List'!$G24="Electricity",'Opportunity List'!$Z24,0)</f>
        <v>42536.735566454227</v>
      </c>
      <c r="AC24" s="61">
        <f>IF('Opportunity List'!$F24="Natural Gas",'Opportunity List'!$W24, 0)+IF('Opportunity List'!$G24="Natural Gas",'Opportunity List'!$Z24,0)</f>
        <v>0</v>
      </c>
      <c r="AD24" s="61">
        <f>'Opportunity List'!$Y24*VLOOKUP('Opportunity List'!$T24,'Discount rate'!$B$4:$D$45,3,FALSE)</f>
        <v>4532.0449353083313</v>
      </c>
      <c r="AE24" s="59">
        <v>229623.06800778207</v>
      </c>
      <c r="AF24" s="62" t="s">
        <v>164</v>
      </c>
      <c r="AG24" s="63">
        <v>0</v>
      </c>
      <c r="AH24" s="64">
        <f>'Opportunity List'!$AG24*VLOOKUP('Opportunity List'!$T24,'Discount rate'!$B$4:$D$45,3,FALSE)</f>
        <v>0</v>
      </c>
      <c r="AI24" s="59">
        <f>'Opportunity List'!$AE24-'Opportunity List'!$AH24</f>
        <v>229623.06800778207</v>
      </c>
      <c r="AJ24" s="64">
        <f>'Opportunity List'!$AI24/'Opportunity List'!$AD24</f>
        <v>50.666547063298253</v>
      </c>
      <c r="AK24" s="59">
        <f>'Opportunity List'!$P24*'Opportunity List'!$AE24</f>
        <v>19273183.737782557</v>
      </c>
      <c r="AL24" s="59">
        <v>8760</v>
      </c>
      <c r="AM24" s="65">
        <v>0.83867432752854998</v>
      </c>
      <c r="AN24" s="65">
        <v>0.58822055536023254</v>
      </c>
      <c r="AO24" s="65">
        <v>0.927385027844706</v>
      </c>
      <c r="AP24" s="65">
        <v>0.90991425733798847</v>
      </c>
      <c r="AQ24" s="65">
        <v>0.79359384576108538</v>
      </c>
      <c r="AR24" s="65">
        <v>0.68347836446628707</v>
      </c>
      <c r="AS24" s="65" t="e">
        <f>#VALUE!</f>
        <v>#VALUE!</v>
      </c>
      <c r="AT24" s="65" t="e">
        <f>#VALUE!</f>
        <v>#VALUE!</v>
      </c>
      <c r="AU24" s="65" t="e">
        <f>#VALUE!</f>
        <v>#VALUE!</v>
      </c>
      <c r="AV24" s="65" t="e">
        <f>#VALUE!</f>
        <v>#VALUE!</v>
      </c>
      <c r="AW24" s="65" t="e">
        <f>#VALUE!</f>
        <v>#VALUE!</v>
      </c>
      <c r="AX24" s="56" t="str">
        <f>IF('Opportunity List'!$AY24&lt;=0.1,"Early",IF(AND('Opportunity List'!$AY24&gt;0.1,'Opportunity List'!$AY24&lt;=0.25),"Establishing","Mature"))</f>
        <v>Establishing</v>
      </c>
      <c r="AY24" s="105">
        <v>0.25</v>
      </c>
      <c r="AZ24" s="11"/>
      <c r="BA24" s="11"/>
      <c r="BB24" s="11"/>
      <c r="BD24" s="11"/>
      <c r="BE24" s="11"/>
      <c r="BF24" s="11"/>
    </row>
    <row r="25" spans="1:58" x14ac:dyDescent="0.25">
      <c r="A25" s="104">
        <v>203</v>
      </c>
      <c r="B25" s="56" t="s">
        <v>217</v>
      </c>
      <c r="C25" s="56" t="s">
        <v>5</v>
      </c>
      <c r="D25" s="56" t="s">
        <v>208</v>
      </c>
      <c r="E25" s="56" t="s">
        <v>170</v>
      </c>
      <c r="F25" s="56" t="s">
        <v>2</v>
      </c>
      <c r="G25" s="56">
        <v>0</v>
      </c>
      <c r="H25" s="57">
        <v>0</v>
      </c>
      <c r="I25" s="56" t="s">
        <v>190</v>
      </c>
      <c r="J25" s="58">
        <v>3.4238778988740086</v>
      </c>
      <c r="K25" s="59">
        <f>('Opportunity List'!$J25*Convert_PJ_to_MWh)/1000</f>
        <v>951.07719413167672</v>
      </c>
      <c r="L25" s="59">
        <v>174.86251041214868</v>
      </c>
      <c r="M25" s="59">
        <f>'Opportunity List'!$N25/Convert_GJ_to_MWh</f>
        <v>19580.399984335683</v>
      </c>
      <c r="N25" s="59">
        <v>5439</v>
      </c>
      <c r="O25" s="60">
        <v>0.36000000000000004</v>
      </c>
      <c r="P25" s="59">
        <f>'Opportunity List'!$L25*'Opportunity List'!$O25</f>
        <v>62.950503748373535</v>
      </c>
      <c r="Q25" s="60">
        <v>0.52</v>
      </c>
      <c r="R25" s="59">
        <f>'Opportunity List'!$J25*'Opportunity List'!$Q25*Convert_PJ_to_MWh</f>
        <v>494560.14094847196</v>
      </c>
      <c r="S25" s="60">
        <v>6.1270675233753118E-2</v>
      </c>
      <c r="T25" s="59">
        <v>12</v>
      </c>
      <c r="U25" s="59">
        <v>0</v>
      </c>
      <c r="V25" s="59">
        <f>(('Opportunity List'!$R25*'Opportunity List'!$S25)*'Opportunity List'!$O25)*'Opportunity List'!$T25</f>
        <v>130904.78592792814</v>
      </c>
      <c r="W25" s="59">
        <f>'Opportunity List'!$Y25*'Opportunity List'!$P25</f>
        <v>10908.732160660678</v>
      </c>
      <c r="X25" s="59">
        <f>IF('Opportunity List'!$P25=0,0,IF(OR('Opportunity List'!$A25={600,601}),4.52,IF(OR('Opportunity List'!$A25={602,603,604,605}),1.9,('Opportunity List'!$V25/'Opportunity List'!$P25))))</f>
        <v>2079.4875042014314</v>
      </c>
      <c r="Y25" s="59">
        <f>IF('Opportunity List'!$X25=0,0,'Opportunity List'!$X25/'Opportunity List'!$T25)</f>
        <v>173.29062535011929</v>
      </c>
      <c r="Z25" s="61">
        <f>'Opportunity List'!$W25*'Opportunity List'!$H25</f>
        <v>0</v>
      </c>
      <c r="AA25" s="61">
        <f>'Opportunity List'!$Z25+'Opportunity List'!$W25</f>
        <v>10908.732160660678</v>
      </c>
      <c r="AB25" s="61">
        <f>IF('Opportunity List'!$F25="Electricity", 'Opportunity List'!$W25, 0)+IF('Opportunity List'!$G25="Electricity",'Opportunity List'!$Z25,0)</f>
        <v>10908.732160660678</v>
      </c>
      <c r="AC25" s="61">
        <f>IF('Opportunity List'!$F25="Natural Gas",'Opportunity List'!$W25, 0)+IF('Opportunity List'!$G25="Natural Gas",'Opportunity List'!$Z25,0)</f>
        <v>0</v>
      </c>
      <c r="AD25" s="61">
        <f>'Opportunity List'!$Y25*VLOOKUP('Opportunity List'!$T25,'Discount rate'!$B$4:$D$45,3,FALSE)</f>
        <v>1549.6837006409846</v>
      </c>
      <c r="AE25" s="59">
        <v>38240.474337905973</v>
      </c>
      <c r="AF25" s="62" t="s">
        <v>164</v>
      </c>
      <c r="AG25" s="63">
        <v>0</v>
      </c>
      <c r="AH25" s="64">
        <f>'Opportunity List'!$AG25*VLOOKUP('Opportunity List'!$T25,'Discount rate'!$B$4:$D$45,3,FALSE)</f>
        <v>0</v>
      </c>
      <c r="AI25" s="59">
        <f>'Opportunity List'!$AE25-'Opportunity List'!$AH25</f>
        <v>38240.474337905973</v>
      </c>
      <c r="AJ25" s="64">
        <f>'Opportunity List'!$AI25/'Opportunity List'!$AD25</f>
        <v>24.676309315306625</v>
      </c>
      <c r="AK25" s="59">
        <f>'Opportunity List'!$P25*'Opportunity List'!$AE25</f>
        <v>2407257.1231479319</v>
      </c>
      <c r="AL25" s="59">
        <v>8760</v>
      </c>
      <c r="AM25" s="65">
        <v>0.97102681703244886</v>
      </c>
      <c r="AN25" s="65">
        <v>0.94743586766387722</v>
      </c>
      <c r="AO25" s="65">
        <v>0.99070372181071176</v>
      </c>
      <c r="AP25" s="65">
        <v>0.98779227445871998</v>
      </c>
      <c r="AQ25" s="65">
        <v>0.92994437285304099</v>
      </c>
      <c r="AR25" s="65">
        <v>0.97937542087769847</v>
      </c>
      <c r="AS25" s="65" t="e">
        <f>#VALUE!</f>
        <v>#VALUE!</v>
      </c>
      <c r="AT25" s="65" t="e">
        <f>#VALUE!</f>
        <v>#VALUE!</v>
      </c>
      <c r="AU25" s="65" t="e">
        <f>#VALUE!</f>
        <v>#VALUE!</v>
      </c>
      <c r="AV25" s="65" t="e">
        <f>#VALUE!</f>
        <v>#VALUE!</v>
      </c>
      <c r="AW25" s="65" t="e">
        <f>#VALUE!</f>
        <v>#VALUE!</v>
      </c>
      <c r="AX25" s="56" t="str">
        <f>IF('Opportunity List'!$AY25&lt;=0.1,"Early",IF(AND('Opportunity List'!$AY25&gt;0.1,'Opportunity List'!$AY25&lt;=0.25),"Establishing","Mature"))</f>
        <v>Establishing</v>
      </c>
      <c r="AY25" s="105">
        <v>0.25</v>
      </c>
      <c r="AZ25" s="11"/>
      <c r="BA25" s="11"/>
      <c r="BB25" s="11"/>
      <c r="BD25" s="11"/>
      <c r="BE25" s="11"/>
      <c r="BF25" s="11"/>
    </row>
    <row r="26" spans="1:58" x14ac:dyDescent="0.25">
      <c r="A26" s="104">
        <v>271</v>
      </c>
      <c r="B26" s="56" t="s">
        <v>234</v>
      </c>
      <c r="C26" s="56" t="s">
        <v>5</v>
      </c>
      <c r="D26" s="56" t="s">
        <v>208</v>
      </c>
      <c r="E26" s="56" t="s">
        <v>170</v>
      </c>
      <c r="F26" s="56" t="s">
        <v>2</v>
      </c>
      <c r="G26" s="56">
        <v>0</v>
      </c>
      <c r="H26" s="57">
        <v>0</v>
      </c>
      <c r="I26" s="56" t="s">
        <v>190</v>
      </c>
      <c r="J26" s="58">
        <v>3.4238778988740086</v>
      </c>
      <c r="K26" s="59">
        <f>('Opportunity List'!$J26*Convert_PJ_to_MWh)/1000</f>
        <v>951.07719413167672</v>
      </c>
      <c r="L26" s="59">
        <v>174.86251041214868</v>
      </c>
      <c r="M26" s="59">
        <f>'Opportunity List'!$N26/Convert_GJ_to_MWh</f>
        <v>19580.399984335683</v>
      </c>
      <c r="N26" s="59">
        <v>5439</v>
      </c>
      <c r="O26" s="60">
        <v>0.16000000000000003</v>
      </c>
      <c r="P26" s="59">
        <f>'Opportunity List'!$L26*'Opportunity List'!$O26</f>
        <v>27.978001665943793</v>
      </c>
      <c r="Q26" s="60">
        <v>0.52</v>
      </c>
      <c r="R26" s="59">
        <f>'Opportunity List'!$J26*'Opportunity List'!$Q26*Convert_PJ_to_MWh</f>
        <v>494560.14094847196</v>
      </c>
      <c r="S26" s="60">
        <v>0.14568764568764569</v>
      </c>
      <c r="T26" s="59">
        <v>16</v>
      </c>
      <c r="U26" s="59">
        <v>0</v>
      </c>
      <c r="V26" s="59">
        <f>(('Opportunity List'!$R26*'Opportunity List'!$S26)*'Opportunity List'!$O26)*'Opportunity List'!$T26</f>
        <v>184451.33461947675</v>
      </c>
      <c r="W26" s="59">
        <f>'Opportunity List'!$Y26*'Opportunity List'!$P26</f>
        <v>11528.208413717297</v>
      </c>
      <c r="X26" s="59">
        <f>IF('Opportunity List'!$P26=0,0,IF(OR('Opportunity List'!$A26={600,601}),4.52,IF(OR('Opportunity List'!$A26={602,603,604,605}),1.9,('Opportunity List'!$V26/'Opportunity List'!$P26))))</f>
        <v>6592.7272727272739</v>
      </c>
      <c r="Y26" s="59">
        <f>IF('Opportunity List'!$X26=0,0,'Opportunity List'!$X26/'Opportunity List'!$T26)</f>
        <v>412.04545454545462</v>
      </c>
      <c r="Z26" s="61">
        <f>'Opportunity List'!$W26*'Opportunity List'!$H26</f>
        <v>0</v>
      </c>
      <c r="AA26" s="61">
        <f>'Opportunity List'!$Z26+'Opportunity List'!$W26</f>
        <v>11528.208413717297</v>
      </c>
      <c r="AB26" s="61">
        <f>IF('Opportunity List'!$F26="Electricity", 'Opportunity List'!$W26, 0)+IF('Opportunity List'!$G26="Electricity",'Opportunity List'!$Z26,0)</f>
        <v>11528.208413717297</v>
      </c>
      <c r="AC26" s="61">
        <f>IF('Opportunity List'!$F26="Natural Gas",'Opportunity List'!$W26, 0)+IF('Opportunity List'!$G26="Natural Gas",'Opportunity List'!$Z26,0)</f>
        <v>0</v>
      </c>
      <c r="AD26" s="61">
        <f>'Opportunity List'!$Y26*VLOOKUP('Opportunity List'!$T26,'Discount rate'!$B$4:$D$45,3,FALSE)</f>
        <v>4304.4940720609357</v>
      </c>
      <c r="AE26" s="59">
        <v>181854.19550262371</v>
      </c>
      <c r="AF26" s="62" t="s">
        <v>168</v>
      </c>
      <c r="AG26" s="63">
        <v>0</v>
      </c>
      <c r="AH26" s="64">
        <f>'Opportunity List'!$AG26*VLOOKUP('Opportunity List'!$T26,'Discount rate'!$B$4:$D$45,3,FALSE)</f>
        <v>0</v>
      </c>
      <c r="AI26" s="59">
        <f>'Opportunity List'!$AE26-'Opportunity List'!$AH26</f>
        <v>181854.19550262371</v>
      </c>
      <c r="AJ26" s="64">
        <f>'Opportunity List'!$AI26/'Opportunity List'!$AD26</f>
        <v>42.247519094747943</v>
      </c>
      <c r="AK26" s="59">
        <f>'Opportunity List'!$P26*'Opportunity List'!$AE26</f>
        <v>5087916.9847312747</v>
      </c>
      <c r="AL26" s="59">
        <v>4392</v>
      </c>
      <c r="AM26" s="65">
        <v>0.83867432752854998</v>
      </c>
      <c r="AN26" s="65" t="s">
        <v>235</v>
      </c>
      <c r="AO26" s="65">
        <v>0.927385027844706</v>
      </c>
      <c r="AP26" s="65">
        <v>0.90991425733798847</v>
      </c>
      <c r="AQ26" s="65" t="s">
        <v>235</v>
      </c>
      <c r="AR26" s="65" t="s">
        <v>235</v>
      </c>
      <c r="AS26" s="65" t="e">
        <f>#VALUE!</f>
        <v>#VALUE!</v>
      </c>
      <c r="AT26" s="65" t="e">
        <f>#VALUE!</f>
        <v>#VALUE!</v>
      </c>
      <c r="AU26" s="65" t="e">
        <f>#VALUE!</f>
        <v>#VALUE!</v>
      </c>
      <c r="AV26" s="65" t="e">
        <f>#VALUE!</f>
        <v>#VALUE!</v>
      </c>
      <c r="AW26" s="65" t="e">
        <f>#VALUE!</f>
        <v>#VALUE!</v>
      </c>
      <c r="AX26" s="56" t="str">
        <f>IF('Opportunity List'!$AY26&lt;=0.1,"Early",IF(AND('Opportunity List'!$AY26&gt;0.1,'Opportunity List'!$AY26&lt;=0.25),"Establishing","Mature"))</f>
        <v>Establishing</v>
      </c>
      <c r="AY26" s="105">
        <v>0.25</v>
      </c>
      <c r="AZ26" s="11"/>
      <c r="BA26" s="11"/>
      <c r="BB26" s="11"/>
      <c r="BD26" s="11"/>
      <c r="BE26" s="11"/>
      <c r="BF26" s="11"/>
    </row>
    <row r="27" spans="1:58" x14ac:dyDescent="0.25">
      <c r="A27" s="104">
        <v>211</v>
      </c>
      <c r="B27" s="56" t="s">
        <v>249</v>
      </c>
      <c r="C27" s="56" t="s">
        <v>5</v>
      </c>
      <c r="D27" s="56" t="s">
        <v>208</v>
      </c>
      <c r="E27" s="56" t="s">
        <v>170</v>
      </c>
      <c r="F27" s="56" t="s">
        <v>2</v>
      </c>
      <c r="G27" s="56">
        <v>0</v>
      </c>
      <c r="H27" s="57">
        <v>0</v>
      </c>
      <c r="I27" s="56" t="s">
        <v>190</v>
      </c>
      <c r="J27" s="58">
        <v>3.4238778988740086</v>
      </c>
      <c r="K27" s="59">
        <f>('Opportunity List'!$J27*Convert_PJ_to_MWh)/1000</f>
        <v>951.07719413167672</v>
      </c>
      <c r="L27" s="59">
        <v>174.86251041214868</v>
      </c>
      <c r="M27" s="59">
        <f>'Opportunity List'!$N27/Convert_GJ_to_MWh</f>
        <v>19580.399984335683</v>
      </c>
      <c r="N27" s="59">
        <v>5439</v>
      </c>
      <c r="O27" s="60">
        <v>0.48000000000000009</v>
      </c>
      <c r="P27" s="59">
        <f>'Opportunity List'!$L27*'Opportunity List'!$O27</f>
        <v>83.93400499783138</v>
      </c>
      <c r="Q27" s="60">
        <v>0.52</v>
      </c>
      <c r="R27" s="59">
        <f>'Opportunity List'!$J27*'Opportunity List'!$Q27*Convert_PJ_to_MWh</f>
        <v>494560.14094847196</v>
      </c>
      <c r="S27" s="60">
        <v>2.9137529137529135E-3</v>
      </c>
      <c r="T27" s="59">
        <v>15</v>
      </c>
      <c r="U27" s="59">
        <v>0</v>
      </c>
      <c r="V27" s="59">
        <f>(('Opportunity List'!$R27*'Opportunity List'!$S27)*'Opportunity List'!$O27)*'Opportunity List'!$T27</f>
        <v>10375.387572345568</v>
      </c>
      <c r="W27" s="59">
        <f>'Opportunity List'!$Y27*'Opportunity List'!$P27</f>
        <v>691.69250482303778</v>
      </c>
      <c r="X27" s="59">
        <f>IF('Opportunity List'!$P27=0,0,IF(OR('Opportunity List'!$A27={600,601}),4.52,IF(OR('Opportunity List'!$A27={602,603,604,605}),1.9,('Opportunity List'!$V27/'Opportunity List'!$P27))))</f>
        <v>123.61363636363639</v>
      </c>
      <c r="Y27" s="59">
        <f>IF('Opportunity List'!$X27=0,0,'Opportunity List'!$X27/'Opportunity List'!$T27)</f>
        <v>8.2409090909090921</v>
      </c>
      <c r="Z27" s="61">
        <f>'Opportunity List'!$W27*'Opportunity List'!$H27</f>
        <v>0</v>
      </c>
      <c r="AA27" s="61">
        <f>'Opportunity List'!$Z27+'Opportunity List'!$W27</f>
        <v>691.69250482303778</v>
      </c>
      <c r="AB27" s="61">
        <f>IF('Opportunity List'!$F27="Electricity", 'Opportunity List'!$W27, 0)+IF('Opportunity List'!$G27="Electricity",'Opportunity List'!$Z27,0)</f>
        <v>691.69250482303778</v>
      </c>
      <c r="AC27" s="61">
        <f>IF('Opportunity List'!$F27="Natural Gas",'Opportunity List'!$W27, 0)+IF('Opportunity List'!$G27="Natural Gas",'Opportunity List'!$Z27,0)</f>
        <v>0</v>
      </c>
      <c r="AD27" s="61">
        <f>'Opportunity List'!$Y27*VLOOKUP('Opportunity List'!$T27,'Discount rate'!$B$4:$D$45,3,FALSE)</f>
        <v>83.298400414831292</v>
      </c>
      <c r="AE27" s="59">
        <v>2273.1774437827962</v>
      </c>
      <c r="AF27" s="62" t="s">
        <v>168</v>
      </c>
      <c r="AG27" s="63">
        <v>0</v>
      </c>
      <c r="AH27" s="64">
        <f>'Opportunity List'!$AG27*VLOOKUP('Opportunity List'!$T27,'Discount rate'!$B$4:$D$45,3,FALSE)</f>
        <v>0</v>
      </c>
      <c r="AI27" s="59">
        <f>'Opportunity List'!$AE27-'Opportunity List'!$AH27</f>
        <v>2273.1774437827962</v>
      </c>
      <c r="AJ27" s="64">
        <f>'Opportunity List'!$AI27/'Opportunity List'!$AD27</f>
        <v>27.289568976861847</v>
      </c>
      <c r="AK27" s="59">
        <f>'Opportunity List'!$P27*'Opportunity List'!$AE27</f>
        <v>190796.88692742278</v>
      </c>
      <c r="AL27" s="59">
        <v>8760</v>
      </c>
      <c r="AM27" s="65">
        <v>0.83867432752854998</v>
      </c>
      <c r="AN27" s="65">
        <v>0.58822055536023254</v>
      </c>
      <c r="AO27" s="65">
        <v>0.927385027844706</v>
      </c>
      <c r="AP27" s="65">
        <v>0.90991425733798847</v>
      </c>
      <c r="AQ27" s="65">
        <v>0.79359384576108538</v>
      </c>
      <c r="AR27" s="65">
        <v>0.68347836446628707</v>
      </c>
      <c r="AS27" s="65" t="e">
        <f>#VALUE!</f>
        <v>#VALUE!</v>
      </c>
      <c r="AT27" s="65" t="e">
        <f>#VALUE!</f>
        <v>#VALUE!</v>
      </c>
      <c r="AU27" s="65" t="e">
        <f>#VALUE!</f>
        <v>#VALUE!</v>
      </c>
      <c r="AV27" s="65" t="e">
        <f>#VALUE!</f>
        <v>#VALUE!</v>
      </c>
      <c r="AW27" s="65" t="e">
        <f>#VALUE!</f>
        <v>#VALUE!</v>
      </c>
      <c r="AX27" s="56" t="str">
        <f>IF('Opportunity List'!$AY27&lt;=0.1,"Early",IF(AND('Opportunity List'!$AY27&gt;0.1,'Opportunity List'!$AY27&lt;=0.25),"Establishing","Mature"))</f>
        <v>Establishing</v>
      </c>
      <c r="AY27" s="105">
        <v>0.25</v>
      </c>
      <c r="AZ27" s="11"/>
      <c r="BA27" s="11"/>
      <c r="BB27" s="11"/>
      <c r="BD27" s="11"/>
      <c r="BE27" s="11"/>
      <c r="BF27" s="11"/>
    </row>
    <row r="28" spans="1:58" x14ac:dyDescent="0.25">
      <c r="A28" s="104">
        <v>293</v>
      </c>
      <c r="B28" s="56" t="s">
        <v>251</v>
      </c>
      <c r="C28" s="56" t="s">
        <v>5</v>
      </c>
      <c r="D28" s="56" t="s">
        <v>208</v>
      </c>
      <c r="E28" s="56" t="s">
        <v>170</v>
      </c>
      <c r="F28" s="56" t="s">
        <v>2</v>
      </c>
      <c r="G28" s="56">
        <v>0</v>
      </c>
      <c r="H28" s="57">
        <v>0</v>
      </c>
      <c r="I28" s="56" t="s">
        <v>190</v>
      </c>
      <c r="J28" s="58">
        <v>3.4238778988740086</v>
      </c>
      <c r="K28" s="59">
        <f>('Opportunity List'!$J28*Convert_PJ_to_MWh)/1000</f>
        <v>951.07719413167672</v>
      </c>
      <c r="L28" s="59">
        <v>174.86251041214868</v>
      </c>
      <c r="M28" s="59">
        <f>'Opportunity List'!$N28/Convert_GJ_to_MWh</f>
        <v>19580.399984335683</v>
      </c>
      <c r="N28" s="59">
        <v>5439</v>
      </c>
      <c r="O28" s="60">
        <v>0.32000000000000006</v>
      </c>
      <c r="P28" s="59">
        <f>'Opportunity List'!$L28*'Opportunity List'!$O28</f>
        <v>55.956003331887587</v>
      </c>
      <c r="Q28" s="60">
        <v>0.52</v>
      </c>
      <c r="R28" s="59">
        <f>'Opportunity List'!$J28*'Opportunity List'!$Q28*Convert_PJ_to_MWh</f>
        <v>494560.14094847196</v>
      </c>
      <c r="S28" s="60">
        <v>2.9137529137529135E-3</v>
      </c>
      <c r="T28" s="59">
        <v>14</v>
      </c>
      <c r="U28" s="59">
        <v>0</v>
      </c>
      <c r="V28" s="59">
        <f>(('Opportunity List'!$R28*'Opportunity List'!$S28)*'Opportunity List'!$O28)*'Opportunity List'!$T28</f>
        <v>6455.7967116816862</v>
      </c>
      <c r="W28" s="59">
        <f>'Opportunity List'!$Y28*'Opportunity List'!$P28</f>
        <v>461.12833654869183</v>
      </c>
      <c r="X28" s="59">
        <f>IF('Opportunity List'!$P28=0,0,IF(OR('Opportunity List'!$A28={600,601}),4.52,IF(OR('Opportunity List'!$A28={602,603,604,605}),1.9,('Opportunity List'!$V28/'Opportunity List'!$P28))))</f>
        <v>115.37272727272729</v>
      </c>
      <c r="Y28" s="59">
        <f>IF('Opportunity List'!$X28=0,0,'Opportunity List'!$X28/'Opportunity List'!$T28)</f>
        <v>8.2409090909090921</v>
      </c>
      <c r="Z28" s="61">
        <f>'Opportunity List'!$W28*'Opportunity List'!$H28</f>
        <v>0</v>
      </c>
      <c r="AA28" s="61">
        <f>'Opportunity List'!$Z28+'Opportunity List'!$W28</f>
        <v>461.12833654869183</v>
      </c>
      <c r="AB28" s="61">
        <f>IF('Opportunity List'!$F28="Electricity", 'Opportunity List'!$W28, 0)+IF('Opportunity List'!$G28="Electricity",'Opportunity List'!$Z28,0)</f>
        <v>461.12833654869183</v>
      </c>
      <c r="AC28" s="61">
        <f>IF('Opportunity List'!$F28="Natural Gas",'Opportunity List'!$W28, 0)+IF('Opportunity List'!$G28="Natural Gas",'Opportunity List'!$Z28,0)</f>
        <v>0</v>
      </c>
      <c r="AD28" s="61">
        <f>'Opportunity List'!$Y28*VLOOKUP('Opportunity List'!$T28,'Discount rate'!$B$4:$D$45,3,FALSE)</f>
        <v>80.311515716596759</v>
      </c>
      <c r="AE28" s="59">
        <v>4091.719398809033</v>
      </c>
      <c r="AF28" s="62" t="s">
        <v>168</v>
      </c>
      <c r="AG28" s="63">
        <v>0</v>
      </c>
      <c r="AH28" s="64">
        <f>'Opportunity List'!$AG28*VLOOKUP('Opportunity List'!$T28,'Discount rate'!$B$4:$D$45,3,FALSE)</f>
        <v>0</v>
      </c>
      <c r="AI28" s="59">
        <f>'Opportunity List'!$AE28-'Opportunity List'!$AH28</f>
        <v>4091.719398809033</v>
      </c>
      <c r="AJ28" s="64">
        <f>'Opportunity List'!$AI28/'Opportunity List'!$AD28</f>
        <v>50.948103298758433</v>
      </c>
      <c r="AK28" s="59">
        <f>'Opportunity List'!$P28*'Opportunity List'!$AE28</f>
        <v>228956.26431290733</v>
      </c>
      <c r="AL28" s="59">
        <v>8760</v>
      </c>
      <c r="AM28" s="65">
        <v>0.83867432752854998</v>
      </c>
      <c r="AN28" s="65">
        <v>0.58822055536023254</v>
      </c>
      <c r="AO28" s="65">
        <v>0.927385027844706</v>
      </c>
      <c r="AP28" s="65">
        <v>0.90991425733798847</v>
      </c>
      <c r="AQ28" s="65">
        <v>0.79359384576108538</v>
      </c>
      <c r="AR28" s="65">
        <v>0.68347836446628707</v>
      </c>
      <c r="AS28" s="65" t="e">
        <f>#VALUE!</f>
        <v>#VALUE!</v>
      </c>
      <c r="AT28" s="65" t="e">
        <f>#VALUE!</f>
        <v>#VALUE!</v>
      </c>
      <c r="AU28" s="65" t="e">
        <f>#VALUE!</f>
        <v>#VALUE!</v>
      </c>
      <c r="AV28" s="65" t="e">
        <f>#VALUE!</f>
        <v>#VALUE!</v>
      </c>
      <c r="AW28" s="65" t="e">
        <f>#VALUE!</f>
        <v>#VALUE!</v>
      </c>
      <c r="AX28" s="56" t="str">
        <f>IF('Opportunity List'!$AY28&lt;=0.1,"Early",IF(AND('Opportunity List'!$AY28&gt;0.1,'Opportunity List'!$AY28&lt;=0.25),"Establishing","Mature"))</f>
        <v>Establishing</v>
      </c>
      <c r="AY28" s="105">
        <v>0.25</v>
      </c>
      <c r="AZ28" s="11"/>
      <c r="BA28" s="11"/>
      <c r="BB28" s="11"/>
      <c r="BD28" s="11"/>
      <c r="BE28" s="11"/>
      <c r="BF28" s="11"/>
    </row>
    <row r="29" spans="1:58" x14ac:dyDescent="0.25">
      <c r="A29" s="104">
        <v>412</v>
      </c>
      <c r="B29" s="56" t="s">
        <v>257</v>
      </c>
      <c r="C29" s="56" t="s">
        <v>5</v>
      </c>
      <c r="D29" s="56" t="s">
        <v>208</v>
      </c>
      <c r="E29" s="56" t="s">
        <v>170</v>
      </c>
      <c r="F29" s="56" t="s">
        <v>2</v>
      </c>
      <c r="G29" s="56">
        <v>0</v>
      </c>
      <c r="H29" s="57">
        <v>0</v>
      </c>
      <c r="I29" s="56" t="s">
        <v>190</v>
      </c>
      <c r="J29" s="58">
        <v>3.4238778988740086</v>
      </c>
      <c r="K29" s="59">
        <f>('Opportunity List'!$J29*Convert_PJ_to_MWh)/1000</f>
        <v>951.07719413167672</v>
      </c>
      <c r="L29" s="59">
        <v>174.86251041214868</v>
      </c>
      <c r="M29" s="59">
        <f>'Opportunity List'!$N29/Convert_GJ_to_MWh</f>
        <v>19580.399984335683</v>
      </c>
      <c r="N29" s="59">
        <v>5439</v>
      </c>
      <c r="O29" s="60">
        <v>0.24</v>
      </c>
      <c r="P29" s="59">
        <f>'Opportunity List'!$L29*'Opportunity List'!$O29</f>
        <v>41.967002498915683</v>
      </c>
      <c r="Q29" s="60">
        <v>0.52</v>
      </c>
      <c r="R29" s="59">
        <f>'Opportunity List'!$J29*'Opportunity List'!$Q29*Convert_PJ_to_MWh</f>
        <v>494560.14094847196</v>
      </c>
      <c r="S29" s="60">
        <v>0.10198135198135198</v>
      </c>
      <c r="T29" s="59">
        <v>5</v>
      </c>
      <c r="U29" s="59">
        <v>0</v>
      </c>
      <c r="V29" s="59">
        <f>(('Opportunity List'!$R29*'Opportunity List'!$S29)*'Opportunity List'!$O29)*'Opportunity List'!$T29</f>
        <v>60523.094172015801</v>
      </c>
      <c r="W29" s="59">
        <f>'Opportunity List'!$Y29*'Opportunity List'!$P29</f>
        <v>12104.61883440316</v>
      </c>
      <c r="X29" s="59">
        <f>IF('Opportunity List'!$P29=0,0,IF(OR('Opportunity List'!$A29={600,601}),4.52,IF(OR('Opportunity List'!$A29={602,603,604,605}),1.9,('Opportunity List'!$V29/'Opportunity List'!$P29))))</f>
        <v>1442.1590909090912</v>
      </c>
      <c r="Y29" s="59">
        <f>IF('Opportunity List'!$X29=0,0,'Opportunity List'!$X29/'Opportunity List'!$T29)</f>
        <v>288.43181818181824</v>
      </c>
      <c r="Z29" s="61">
        <f>'Opportunity List'!$W29*'Opportunity List'!$H29</f>
        <v>0</v>
      </c>
      <c r="AA29" s="61">
        <f>'Opportunity List'!$Z29+'Opportunity List'!$W29</f>
        <v>12104.61883440316</v>
      </c>
      <c r="AB29" s="61">
        <f>IF('Opportunity List'!$F29="Electricity", 'Opportunity List'!$W29, 0)+IF('Opportunity List'!$G29="Electricity",'Opportunity List'!$Z29,0)</f>
        <v>12104.61883440316</v>
      </c>
      <c r="AC29" s="61">
        <f>IF('Opportunity List'!$F29="Natural Gas",'Opportunity List'!$W29, 0)+IF('Opportunity List'!$G29="Natural Gas",'Opportunity List'!$Z29,0)</f>
        <v>0</v>
      </c>
      <c r="AD29" s="61">
        <f>'Opportunity List'!$Y29*VLOOKUP('Opportunity List'!$T29,'Discount rate'!$B$4:$D$45,3,FALSE)</f>
        <v>1471.0592195366121</v>
      </c>
      <c r="AE29" s="59">
        <v>206859.1473842345</v>
      </c>
      <c r="AF29" s="62" t="s">
        <v>164</v>
      </c>
      <c r="AG29" s="63">
        <v>0</v>
      </c>
      <c r="AH29" s="64">
        <f>'Opportunity List'!$AG29*VLOOKUP('Opportunity List'!$T29,'Discount rate'!$B$4:$D$45,3,FALSE)</f>
        <v>0</v>
      </c>
      <c r="AI29" s="59">
        <f>'Opportunity List'!$AE29-'Opportunity List'!$AH29</f>
        <v>206859.1473842345</v>
      </c>
      <c r="AJ29" s="64">
        <f>'Opportunity List'!$AI29/'Opportunity List'!$AD29</f>
        <v>140.619184215708</v>
      </c>
      <c r="AK29" s="59">
        <f>'Opportunity List'!$P29*'Opportunity List'!$AE29</f>
        <v>8681258.355197737</v>
      </c>
      <c r="AL29" s="59">
        <v>8760</v>
      </c>
      <c r="AM29" s="65">
        <v>0.83867432752854998</v>
      </c>
      <c r="AN29" s="65">
        <v>0.58822055536023254</v>
      </c>
      <c r="AO29" s="65">
        <v>0.927385027844706</v>
      </c>
      <c r="AP29" s="65">
        <v>0.90991425733798847</v>
      </c>
      <c r="AQ29" s="65">
        <v>0.79359384576108538</v>
      </c>
      <c r="AR29" s="65">
        <v>0.68347836446628707</v>
      </c>
      <c r="AS29" s="65" t="e">
        <f>#VALUE!</f>
        <v>#VALUE!</v>
      </c>
      <c r="AT29" s="65" t="e">
        <f>#VALUE!</f>
        <v>#VALUE!</v>
      </c>
      <c r="AU29" s="65" t="e">
        <f>#VALUE!</f>
        <v>#VALUE!</v>
      </c>
      <c r="AV29" s="65" t="e">
        <f>#VALUE!</f>
        <v>#VALUE!</v>
      </c>
      <c r="AW29" s="65" t="e">
        <f>#VALUE!</f>
        <v>#VALUE!</v>
      </c>
      <c r="AX29" s="56" t="str">
        <f>IF('Opportunity List'!$AY29&lt;=0.1,"Early",IF(AND('Opportunity List'!$AY29&gt;0.1,'Opportunity List'!$AY29&lt;=0.25),"Establishing","Mature"))</f>
        <v>Establishing</v>
      </c>
      <c r="AY29" s="105">
        <v>0.25</v>
      </c>
      <c r="AZ29" s="11"/>
      <c r="BA29" s="11"/>
      <c r="BB29" s="11"/>
      <c r="BD29" s="11"/>
      <c r="BE29" s="11"/>
      <c r="BF29" s="11"/>
    </row>
    <row r="30" spans="1:58" x14ac:dyDescent="0.25">
      <c r="A30" s="104">
        <v>348</v>
      </c>
      <c r="B30" s="56" t="s">
        <v>258</v>
      </c>
      <c r="C30" s="56" t="s">
        <v>5</v>
      </c>
      <c r="D30" s="56" t="s">
        <v>208</v>
      </c>
      <c r="E30" s="56" t="s">
        <v>170</v>
      </c>
      <c r="F30" s="56" t="s">
        <v>2</v>
      </c>
      <c r="G30" s="56">
        <v>0</v>
      </c>
      <c r="H30" s="57">
        <v>0</v>
      </c>
      <c r="I30" s="56" t="s">
        <v>190</v>
      </c>
      <c r="J30" s="58">
        <v>3.4238778988740086</v>
      </c>
      <c r="K30" s="59">
        <f>('Opportunity List'!$J30*Convert_PJ_to_MWh)/1000</f>
        <v>951.07719413167672</v>
      </c>
      <c r="L30" s="59">
        <v>174.86251041214868</v>
      </c>
      <c r="M30" s="59">
        <f>'Opportunity List'!$N30/Convert_GJ_to_MWh</f>
        <v>19580.399984335683</v>
      </c>
      <c r="N30" s="59">
        <v>5439</v>
      </c>
      <c r="O30" s="60">
        <v>0.36000000000000004</v>
      </c>
      <c r="P30" s="59">
        <f>'Opportunity List'!$L30*'Opportunity List'!$O30</f>
        <v>62.950503748373535</v>
      </c>
      <c r="Q30" s="60">
        <v>0.52</v>
      </c>
      <c r="R30" s="59">
        <f>'Opportunity List'!$J30*'Opportunity List'!$Q30*Convert_PJ_to_MWh</f>
        <v>494560.14094847196</v>
      </c>
      <c r="S30" s="60">
        <v>5.8275058275058272E-2</v>
      </c>
      <c r="T30" s="59">
        <v>5</v>
      </c>
      <c r="U30" s="59">
        <v>0</v>
      </c>
      <c r="V30" s="59">
        <f>(('Opportunity List'!$R30*'Opportunity List'!$S30)*'Opportunity List'!$O30)*'Opportunity List'!$T30</f>
        <v>51876.937861727827</v>
      </c>
      <c r="W30" s="59">
        <f>'Opportunity List'!$Y30*'Opportunity List'!$P30</f>
        <v>10375.387572345566</v>
      </c>
      <c r="X30" s="59">
        <f>IF('Opportunity List'!$P30=0,0,IF(OR('Opportunity List'!$A30={600,601}),4.52,IF(OR('Opportunity List'!$A30={602,603,604,605}),1.9,('Opportunity List'!$V30/'Opportunity List'!$P30))))</f>
        <v>824.09090909090912</v>
      </c>
      <c r="Y30" s="59">
        <f>IF('Opportunity List'!$X30=0,0,'Opportunity List'!$X30/'Opportunity List'!$T30)</f>
        <v>164.81818181818181</v>
      </c>
      <c r="Z30" s="61">
        <f>'Opportunity List'!$W30*'Opportunity List'!$H30</f>
        <v>0</v>
      </c>
      <c r="AA30" s="61">
        <f>'Opportunity List'!$Z30+'Opportunity List'!$W30</f>
        <v>10375.387572345566</v>
      </c>
      <c r="AB30" s="61">
        <f>IF('Opportunity List'!$F30="Electricity", 'Opportunity List'!$W30, 0)+IF('Opportunity List'!$G30="Electricity",'Opportunity List'!$Z30,0)</f>
        <v>10375.387572345566</v>
      </c>
      <c r="AC30" s="61">
        <f>IF('Opportunity List'!$F30="Natural Gas",'Opportunity List'!$W30, 0)+IF('Opportunity List'!$G30="Natural Gas",'Opportunity List'!$Z30,0)</f>
        <v>0</v>
      </c>
      <c r="AD30" s="61">
        <f>'Opportunity List'!$Y30*VLOOKUP('Opportunity List'!$T30,'Discount rate'!$B$4:$D$45,3,FALSE)</f>
        <v>840.60526830663525</v>
      </c>
      <c r="AE30" s="59">
        <v>63648.968425918298</v>
      </c>
      <c r="AF30" s="62" t="s">
        <v>164</v>
      </c>
      <c r="AG30" s="63">
        <v>0</v>
      </c>
      <c r="AH30" s="64">
        <f>'Opportunity List'!$AG30*VLOOKUP('Opportunity List'!$T30,'Discount rate'!$B$4:$D$45,3,FALSE)</f>
        <v>0</v>
      </c>
      <c r="AI30" s="59">
        <f>'Opportunity List'!$AE30-'Opportunity List'!$AH30</f>
        <v>63648.968425918298</v>
      </c>
      <c r="AJ30" s="64">
        <f>'Opportunity List'!$AI30/'Opportunity List'!$AD30</f>
        <v>75.718022269996624</v>
      </c>
      <c r="AK30" s="59">
        <f>'Opportunity List'!$P30*'Opportunity List'!$AE30</f>
        <v>4006734.6254758784</v>
      </c>
      <c r="AL30" s="59">
        <v>8760</v>
      </c>
      <c r="AM30" s="65">
        <v>0.83867432752854998</v>
      </c>
      <c r="AN30" s="65">
        <v>0.58822055536023254</v>
      </c>
      <c r="AO30" s="65">
        <v>0.927385027844706</v>
      </c>
      <c r="AP30" s="65">
        <v>0.90991425733798847</v>
      </c>
      <c r="AQ30" s="65">
        <v>0.79359384576108538</v>
      </c>
      <c r="AR30" s="65">
        <v>0.68347836446628707</v>
      </c>
      <c r="AS30" s="65" t="e">
        <f>#VALUE!</f>
        <v>#VALUE!</v>
      </c>
      <c r="AT30" s="65" t="e">
        <f>#VALUE!</f>
        <v>#VALUE!</v>
      </c>
      <c r="AU30" s="65" t="e">
        <f>#VALUE!</f>
        <v>#VALUE!</v>
      </c>
      <c r="AV30" s="65" t="e">
        <f>#VALUE!</f>
        <v>#VALUE!</v>
      </c>
      <c r="AW30" s="65" t="e">
        <f>#VALUE!</f>
        <v>#VALUE!</v>
      </c>
      <c r="AX30" s="56" t="str">
        <f>IF('Opportunity List'!$AY30&lt;=0.1,"Early",IF(AND('Opportunity List'!$AY30&gt;0.1,'Opportunity List'!$AY30&lt;=0.25),"Establishing","Mature"))</f>
        <v>Establishing</v>
      </c>
      <c r="AY30" s="105">
        <v>0.25</v>
      </c>
      <c r="AZ30" s="11"/>
      <c r="BA30" s="11"/>
      <c r="BB30" s="11"/>
      <c r="BD30" s="11"/>
      <c r="BE30" s="11"/>
      <c r="BF30" s="11"/>
    </row>
    <row r="31" spans="1:58" x14ac:dyDescent="0.25">
      <c r="A31" s="104">
        <v>346</v>
      </c>
      <c r="B31" s="56" t="s">
        <v>270</v>
      </c>
      <c r="C31" s="56" t="s">
        <v>5</v>
      </c>
      <c r="D31" s="56" t="s">
        <v>208</v>
      </c>
      <c r="E31" s="56" t="s">
        <v>170</v>
      </c>
      <c r="F31" s="56" t="s">
        <v>2</v>
      </c>
      <c r="G31" s="56">
        <v>0</v>
      </c>
      <c r="H31" s="57">
        <v>0</v>
      </c>
      <c r="I31" s="56" t="s">
        <v>190</v>
      </c>
      <c r="J31" s="58">
        <v>3.4238778988740086</v>
      </c>
      <c r="K31" s="59">
        <f>('Opportunity List'!$J31*Convert_PJ_to_MWh)/1000</f>
        <v>951.07719413167672</v>
      </c>
      <c r="L31" s="59">
        <v>174.86251041214868</v>
      </c>
      <c r="M31" s="59">
        <f>'Opportunity List'!$N31/Convert_GJ_to_MWh</f>
        <v>19580.399984335683</v>
      </c>
      <c r="N31" s="59">
        <v>5439</v>
      </c>
      <c r="O31" s="60">
        <v>0.36000000000000004</v>
      </c>
      <c r="P31" s="59">
        <f>'Opportunity List'!$L31*'Opportunity List'!$O31</f>
        <v>62.950503748373535</v>
      </c>
      <c r="Q31" s="60">
        <v>0.52</v>
      </c>
      <c r="R31" s="59">
        <f>'Opportunity List'!$J31*'Opportunity List'!$Q31*Convert_PJ_to_MWh</f>
        <v>494560.14094847196</v>
      </c>
      <c r="S31" s="60">
        <v>0.19647074561322578</v>
      </c>
      <c r="T31" s="59">
        <v>20</v>
      </c>
      <c r="U31" s="59">
        <v>0</v>
      </c>
      <c r="V31" s="59">
        <f>(('Opportunity List'!$R31*'Opportunity List'!$S31)*'Opportunity List'!$O31)*'Opportunity List'!$T31</f>
        <v>699599.51742764399</v>
      </c>
      <c r="W31" s="59">
        <f>'Opportunity List'!$Y31*'Opportunity List'!$P31</f>
        <v>34979.975871382201</v>
      </c>
      <c r="X31" s="59">
        <f>IF('Opportunity List'!$P31=0,0,IF(OR('Opportunity List'!$A31={600,601}),4.52,IF(OR('Opportunity List'!$A31={602,603,604,605}),1.9,('Opportunity List'!$V31/'Opportunity List'!$P31))))</f>
        <v>11113.485608059485</v>
      </c>
      <c r="Y31" s="59">
        <f>IF('Opportunity List'!$X31=0,0,'Opportunity List'!$X31/'Opportunity List'!$T31)</f>
        <v>555.67428040297432</v>
      </c>
      <c r="Z31" s="61">
        <f>'Opportunity List'!$W31*'Opportunity List'!$H31</f>
        <v>0</v>
      </c>
      <c r="AA31" s="61">
        <f>'Opportunity List'!$Z31+'Opportunity List'!$W31</f>
        <v>34979.975871382201</v>
      </c>
      <c r="AB31" s="61">
        <f>IF('Opportunity List'!$F31="Electricity", 'Opportunity List'!$W31, 0)+IF('Opportunity List'!$G31="Electricity",'Opportunity List'!$Z31,0)</f>
        <v>34979.975871382201</v>
      </c>
      <c r="AC31" s="61">
        <f>IF('Opportunity List'!$F31="Natural Gas",'Opportunity List'!$W31, 0)+IF('Opportunity List'!$G31="Natural Gas",'Opportunity List'!$Z31,0)</f>
        <v>0</v>
      </c>
      <c r="AD31" s="61">
        <f>'Opportunity List'!$Y31*VLOOKUP('Opportunity List'!$T31,'Discount rate'!$B$4:$D$45,3,FALSE)</f>
        <v>6442.4955228590261</v>
      </c>
      <c r="AE31" s="59">
        <v>476863.4455023614</v>
      </c>
      <c r="AF31" s="62" t="s">
        <v>164</v>
      </c>
      <c r="AG31" s="63">
        <v>0</v>
      </c>
      <c r="AH31" s="64">
        <f>'Opportunity List'!$AG31*VLOOKUP('Opportunity List'!$T31,'Discount rate'!$B$4:$D$45,3,FALSE)</f>
        <v>0</v>
      </c>
      <c r="AI31" s="59">
        <f>'Opportunity List'!$AE31-'Opportunity List'!$AH31</f>
        <v>476863.4455023614</v>
      </c>
      <c r="AJ31" s="64">
        <f>'Opportunity List'!$AI31/'Opportunity List'!$AD31</f>
        <v>74.018436459966793</v>
      </c>
      <c r="AK31" s="59">
        <f>'Opportunity List'!$P31*'Opportunity List'!$AE31</f>
        <v>30018794.113558721</v>
      </c>
      <c r="AL31" s="59">
        <v>4392</v>
      </c>
      <c r="AM31" s="65">
        <v>0.83867432752854998</v>
      </c>
      <c r="AN31" s="65" t="s">
        <v>235</v>
      </c>
      <c r="AO31" s="65">
        <v>0.927385027844706</v>
      </c>
      <c r="AP31" s="65">
        <v>0.90991425733798847</v>
      </c>
      <c r="AQ31" s="65" t="s">
        <v>235</v>
      </c>
      <c r="AR31" s="65" t="s">
        <v>235</v>
      </c>
      <c r="AS31" s="65" t="e">
        <f>#VALUE!</f>
        <v>#VALUE!</v>
      </c>
      <c r="AT31" s="65" t="e">
        <f>#VALUE!</f>
        <v>#VALUE!</v>
      </c>
      <c r="AU31" s="65" t="e">
        <f>#VALUE!</f>
        <v>#VALUE!</v>
      </c>
      <c r="AV31" s="65" t="e">
        <f>#VALUE!</f>
        <v>#VALUE!</v>
      </c>
      <c r="AW31" s="65" t="e">
        <f>#VALUE!</f>
        <v>#VALUE!</v>
      </c>
      <c r="AX31" s="56" t="str">
        <f>IF('Opportunity List'!$AY31&lt;=0.1,"Early",IF(AND('Opportunity List'!$AY31&gt;0.1,'Opportunity List'!$AY31&lt;=0.25),"Establishing","Mature"))</f>
        <v>Establishing</v>
      </c>
      <c r="AY31" s="105">
        <v>0.25</v>
      </c>
      <c r="AZ31" s="11"/>
      <c r="BA31" s="11"/>
      <c r="BB31" s="11"/>
      <c r="BD31" s="11"/>
      <c r="BE31" s="11"/>
      <c r="BF31" s="11"/>
    </row>
    <row r="32" spans="1:58" x14ac:dyDescent="0.25">
      <c r="A32" s="104">
        <v>435</v>
      </c>
      <c r="B32" s="56" t="s">
        <v>270</v>
      </c>
      <c r="C32" s="56" t="s">
        <v>5</v>
      </c>
      <c r="D32" s="56" t="s">
        <v>208</v>
      </c>
      <c r="E32" s="56" t="s">
        <v>170</v>
      </c>
      <c r="F32" s="56" t="s">
        <v>159</v>
      </c>
      <c r="G32" s="56">
        <v>0</v>
      </c>
      <c r="H32" s="57">
        <v>0</v>
      </c>
      <c r="I32" s="56" t="s">
        <v>190</v>
      </c>
      <c r="J32" s="58">
        <v>1.9060763560741907</v>
      </c>
      <c r="K32" s="59">
        <f>('Opportunity List'!$J32*Convert_PJ_to_MWh)/1000</f>
        <v>529.46565446505724</v>
      </c>
      <c r="L32" s="59">
        <v>69.377804592038913</v>
      </c>
      <c r="M32" s="59">
        <f>'Opportunity List'!$N32/Convert_GJ_to_MWh</f>
        <v>27473.863806409157</v>
      </c>
      <c r="N32" s="59">
        <v>7631.6288412189569</v>
      </c>
      <c r="O32" s="60">
        <v>0.36000000000000004</v>
      </c>
      <c r="P32" s="59">
        <f>'Opportunity List'!$L32*'Opportunity List'!$O32</f>
        <v>24.97600965313401</v>
      </c>
      <c r="Q32" s="60">
        <v>0.1</v>
      </c>
      <c r="R32" s="59">
        <f>'Opportunity List'!$J32*'Opportunity List'!$Q32*Convert_PJ_to_MWh</f>
        <v>52946.565446505731</v>
      </c>
      <c r="S32" s="60">
        <v>0.22035542449169637</v>
      </c>
      <c r="T32" s="59">
        <v>20</v>
      </c>
      <c r="U32" s="59">
        <v>0</v>
      </c>
      <c r="V32" s="59">
        <f>(('Opportunity List'!$R32*'Opportunity List'!$S32)*'Opportunity List'!$O32)*'Opportunity List'!$T32</f>
        <v>84002.85291126353</v>
      </c>
      <c r="W32" s="59">
        <f>'Opportunity List'!$Y32*'Opportunity List'!$P32</f>
        <v>4200.1426455631763</v>
      </c>
      <c r="X32" s="59">
        <f>IF('Opportunity List'!$P32=0,0,IF(OR('Opportunity List'!$A32={600,601}),4.52,IF(OR('Opportunity List'!$A32={602,603,604,605}),1.9,('Opportunity List'!$V32/'Opportunity List'!$P32))))</f>
        <v>3363.3416257397539</v>
      </c>
      <c r="Y32" s="59">
        <f>IF('Opportunity List'!$X32=0,0,'Opportunity List'!$X32/'Opportunity List'!$T32)</f>
        <v>168.1670812869877</v>
      </c>
      <c r="Z32" s="61">
        <f>'Opportunity List'!$W32*'Opportunity List'!$H32</f>
        <v>0</v>
      </c>
      <c r="AA32" s="61">
        <f>'Opportunity List'!$Z32+'Opportunity List'!$W32</f>
        <v>4200.1426455631763</v>
      </c>
      <c r="AB32" s="61">
        <f>IF('Opportunity List'!$F32="Electricity", 'Opportunity List'!$W32, 0)+IF('Opportunity List'!$G32="Electricity",'Opportunity List'!$Z32,0)</f>
        <v>0</v>
      </c>
      <c r="AC32" s="61">
        <f>IF('Opportunity List'!$F32="Natural Gas",'Opportunity List'!$W32, 0)+IF('Opportunity List'!$G32="Natural Gas",'Opportunity List'!$Z32,0)</f>
        <v>4200.1426455631763</v>
      </c>
      <c r="AD32" s="61">
        <f>'Opportunity List'!$Y32*VLOOKUP('Opportunity List'!$T32,'Discount rate'!$B$4:$D$45,3,FALSE)</f>
        <v>1949.7315360682096</v>
      </c>
      <c r="AE32" s="59">
        <v>476863.4455023614</v>
      </c>
      <c r="AF32" s="62" t="s">
        <v>164</v>
      </c>
      <c r="AG32" s="63">
        <v>0</v>
      </c>
      <c r="AH32" s="64">
        <f>'Opportunity List'!$AG32*VLOOKUP('Opportunity List'!$T32,'Discount rate'!$B$4:$D$45,3,FALSE)</f>
        <v>0</v>
      </c>
      <c r="AI32" s="59">
        <f>'Opportunity List'!$AE32-'Opportunity List'!$AH32</f>
        <v>476863.4455023614</v>
      </c>
      <c r="AJ32" s="64">
        <f>'Opportunity List'!$AI32/'Opportunity List'!$AD32</f>
        <v>244.57902879490521</v>
      </c>
      <c r="AK32" s="59">
        <f>'Opportunity List'!$P32*'Opportunity List'!$AE32</f>
        <v>11910146.018093722</v>
      </c>
      <c r="AL32" s="59" t="s">
        <v>175</v>
      </c>
      <c r="AM32" s="65" t="s">
        <v>175</v>
      </c>
      <c r="AN32" s="65" t="s">
        <v>175</v>
      </c>
      <c r="AO32" s="65" t="s">
        <v>175</v>
      </c>
      <c r="AP32" s="65" t="s">
        <v>175</v>
      </c>
      <c r="AQ32" s="65" t="s">
        <v>175</v>
      </c>
      <c r="AR32" s="65" t="s">
        <v>175</v>
      </c>
      <c r="AS32" s="65" t="e">
        <f>#VALUE!</f>
        <v>#VALUE!</v>
      </c>
      <c r="AT32" s="65" t="e">
        <f>#VALUE!</f>
        <v>#VALUE!</v>
      </c>
      <c r="AU32" s="65" t="e">
        <f>#VALUE!</f>
        <v>#VALUE!</v>
      </c>
      <c r="AV32" s="65" t="e">
        <f>#VALUE!</f>
        <v>#VALUE!</v>
      </c>
      <c r="AW32" s="65" t="e">
        <f>#VALUE!</f>
        <v>#VALUE!</v>
      </c>
      <c r="AX32" s="56" t="str">
        <f>IF('Opportunity List'!$AY32&lt;=0.1,"Early",IF(AND('Opportunity List'!$AY32&gt;0.1,'Opportunity List'!$AY32&lt;=0.25),"Establishing","Mature"))</f>
        <v>Establishing</v>
      </c>
      <c r="AY32" s="105">
        <v>0.25</v>
      </c>
      <c r="AZ32" s="11"/>
      <c r="BA32" s="11"/>
      <c r="BB32" s="11"/>
      <c r="BD32" s="11"/>
      <c r="BE32" s="11"/>
      <c r="BF32" s="11"/>
    </row>
    <row r="33" spans="1:58" x14ac:dyDescent="0.25">
      <c r="A33" s="104">
        <v>299</v>
      </c>
      <c r="B33" s="56" t="s">
        <v>321</v>
      </c>
      <c r="C33" s="56" t="s">
        <v>5</v>
      </c>
      <c r="D33" s="56" t="s">
        <v>208</v>
      </c>
      <c r="E33" s="56" t="s">
        <v>170</v>
      </c>
      <c r="F33" s="56" t="s">
        <v>2</v>
      </c>
      <c r="G33" s="56">
        <v>0</v>
      </c>
      <c r="H33" s="57">
        <v>0</v>
      </c>
      <c r="I33" s="56" t="s">
        <v>190</v>
      </c>
      <c r="J33" s="58">
        <v>3.4238778988740086</v>
      </c>
      <c r="K33" s="59">
        <f>('Opportunity List'!$J33*Convert_PJ_to_MWh)/1000</f>
        <v>951.07719413167672</v>
      </c>
      <c r="L33" s="59">
        <v>174.86251041214868</v>
      </c>
      <c r="M33" s="59">
        <f>'Opportunity List'!$N33/Convert_GJ_to_MWh</f>
        <v>19580.399984335683</v>
      </c>
      <c r="N33" s="59">
        <v>5439</v>
      </c>
      <c r="O33" s="60">
        <v>0.48</v>
      </c>
      <c r="P33" s="59">
        <f>'Opportunity List'!$L33*'Opportunity List'!$O33</f>
        <v>83.934004997831366</v>
      </c>
      <c r="Q33" s="60">
        <v>0.52</v>
      </c>
      <c r="R33" s="59">
        <f>'Opportunity List'!$J33*'Opportunity List'!$Q33*Convert_PJ_to_MWh</f>
        <v>494560.14094847196</v>
      </c>
      <c r="S33" s="60">
        <v>8.7412587412587395E-2</v>
      </c>
      <c r="T33" s="59">
        <v>14</v>
      </c>
      <c r="U33" s="59">
        <v>0</v>
      </c>
      <c r="V33" s="59">
        <f>(('Opportunity List'!$R33*'Opportunity List'!$S33)*'Opportunity List'!$O33)*'Opportunity List'!$T33</f>
        <v>290510.85202567576</v>
      </c>
      <c r="W33" s="59">
        <f>'Opportunity List'!$Y33*'Opportunity List'!$P33</f>
        <v>20750.775144691128</v>
      </c>
      <c r="X33" s="59">
        <f>IF('Opportunity List'!$P33=0,0,IF(OR('Opportunity List'!$A33={600,601}),4.52,IF(OR('Opportunity List'!$A33={602,603,604,605}),1.9,('Opportunity List'!$V33/'Opportunity List'!$P33))))</f>
        <v>3461.181818181818</v>
      </c>
      <c r="Y33" s="59">
        <f>IF('Opportunity List'!$X33=0,0,'Opportunity List'!$X33/'Opportunity List'!$T33)</f>
        <v>247.22727272727272</v>
      </c>
      <c r="Z33" s="61">
        <f>'Opportunity List'!$W33*'Opportunity List'!$H33</f>
        <v>0</v>
      </c>
      <c r="AA33" s="61">
        <f>'Opportunity List'!$Z33+'Opportunity List'!$W33</f>
        <v>20750.775144691128</v>
      </c>
      <c r="AB33" s="61">
        <f>IF('Opportunity List'!$F33="Electricity", 'Opportunity List'!$W33, 0)+IF('Opportunity List'!$G33="Electricity",'Opportunity List'!$Z33,0)</f>
        <v>20750.775144691128</v>
      </c>
      <c r="AC33" s="61">
        <f>IF('Opportunity List'!$F33="Natural Gas",'Opportunity List'!$W33, 0)+IF('Opportunity List'!$G33="Natural Gas",'Opportunity List'!$Z33,0)</f>
        <v>0</v>
      </c>
      <c r="AD33" s="61">
        <f>'Opportunity List'!$Y33*VLOOKUP('Opportunity List'!$T33,'Discount rate'!$B$4:$D$45,3,FALSE)</f>
        <v>2409.3454714979025</v>
      </c>
      <c r="AE33" s="59">
        <v>128207.2078293497</v>
      </c>
      <c r="AF33" s="62" t="s">
        <v>164</v>
      </c>
      <c r="AG33" s="63">
        <v>0</v>
      </c>
      <c r="AH33" s="64">
        <f>'Opportunity List'!$AG33*VLOOKUP('Opportunity List'!$T33,'Discount rate'!$B$4:$D$45,3,FALSE)</f>
        <v>0</v>
      </c>
      <c r="AI33" s="59">
        <f>'Opportunity List'!$AE33-'Opportunity List'!$AH33</f>
        <v>128207.2078293497</v>
      </c>
      <c r="AJ33" s="64">
        <f>'Opportunity List'!$AI33/'Opportunity List'!$AD33</f>
        <v>53.212463445369927</v>
      </c>
      <c r="AK33" s="59">
        <f>'Opportunity List'!$P33*'Opportunity List'!$AE33</f>
        <v>10760944.422706643</v>
      </c>
      <c r="AL33" s="59">
        <v>8760</v>
      </c>
      <c r="AM33" s="65">
        <v>0.97102681703244886</v>
      </c>
      <c r="AN33" s="65">
        <v>0.94743586766387722</v>
      </c>
      <c r="AO33" s="65">
        <v>0.99070372181071176</v>
      </c>
      <c r="AP33" s="65">
        <v>0.98779227445871998</v>
      </c>
      <c r="AQ33" s="65">
        <v>0.92994437285304099</v>
      </c>
      <c r="AR33" s="65">
        <v>0.97937542087769847</v>
      </c>
      <c r="AS33" s="65" t="e">
        <f>#VALUE!</f>
        <v>#VALUE!</v>
      </c>
      <c r="AT33" s="65" t="e">
        <f>#VALUE!</f>
        <v>#VALUE!</v>
      </c>
      <c r="AU33" s="65" t="e">
        <f>#VALUE!</f>
        <v>#VALUE!</v>
      </c>
      <c r="AV33" s="65" t="e">
        <f>#VALUE!</f>
        <v>#VALUE!</v>
      </c>
      <c r="AW33" s="65" t="e">
        <f>#VALUE!</f>
        <v>#VALUE!</v>
      </c>
      <c r="AX33" s="56" t="str">
        <f>IF('Opportunity List'!$AY33&lt;=0.1,"Early",IF(AND('Opportunity List'!$AY33&gt;0.1,'Opportunity List'!$AY33&lt;=0.25),"Establishing","Mature"))</f>
        <v>Establishing</v>
      </c>
      <c r="AY33" s="105">
        <v>0.25</v>
      </c>
      <c r="AZ33" s="11"/>
      <c r="BA33" s="11"/>
      <c r="BB33" s="11"/>
      <c r="BD33" s="11"/>
      <c r="BE33" s="11"/>
      <c r="BF33" s="11"/>
    </row>
    <row r="34" spans="1:58" x14ac:dyDescent="0.25">
      <c r="A34" s="104">
        <v>227</v>
      </c>
      <c r="B34" s="56" t="s">
        <v>222</v>
      </c>
      <c r="C34" s="56" t="s">
        <v>5</v>
      </c>
      <c r="D34" s="56" t="s">
        <v>208</v>
      </c>
      <c r="E34" s="56" t="s">
        <v>186</v>
      </c>
      <c r="F34" s="56" t="s">
        <v>2</v>
      </c>
      <c r="G34" s="56">
        <v>0</v>
      </c>
      <c r="H34" s="57">
        <v>0</v>
      </c>
      <c r="I34" s="56" t="s">
        <v>190</v>
      </c>
      <c r="J34" s="58">
        <v>3.4238778988740086</v>
      </c>
      <c r="K34" s="59">
        <f>('Opportunity List'!$J34*Convert_PJ_to_MWh)/1000</f>
        <v>951.07719413167672</v>
      </c>
      <c r="L34" s="59">
        <v>174.86251041214868</v>
      </c>
      <c r="M34" s="59">
        <f>'Opportunity List'!$N34/Convert_GJ_to_MWh</f>
        <v>19580.399984335683</v>
      </c>
      <c r="N34" s="59">
        <v>5439</v>
      </c>
      <c r="O34" s="60">
        <v>0.6</v>
      </c>
      <c r="P34" s="59">
        <f>'Opportunity List'!$L34*'Opportunity List'!$O34</f>
        <v>104.91750624728921</v>
      </c>
      <c r="Q34" s="60">
        <v>0.2</v>
      </c>
      <c r="R34" s="59">
        <f>'Opportunity List'!$J34*'Opportunity List'!$Q34*Convert_PJ_to_MWh</f>
        <v>190215.43882633536</v>
      </c>
      <c r="S34" s="60">
        <v>0.22727272727272724</v>
      </c>
      <c r="T34" s="59">
        <v>8</v>
      </c>
      <c r="U34" s="59">
        <v>0</v>
      </c>
      <c r="V34" s="59">
        <f>(('Opportunity List'!$R34*'Opportunity List'!$S34)*'Opportunity List'!$O34)*'Opportunity List'!$T34</f>
        <v>207507.75144691125</v>
      </c>
      <c r="W34" s="59">
        <f>'Opportunity List'!$Y34*'Opportunity List'!$P34</f>
        <v>25938.468930863906</v>
      </c>
      <c r="X34" s="59">
        <f>IF('Opportunity List'!$P34=0,0,IF(OR('Opportunity List'!$A34={600,601}),4.52,IF(OR('Opportunity List'!$A34={602,603,604,605}),1.9,('Opportunity List'!$V34/'Opportunity List'!$P34))))</f>
        <v>1977.8181818181815</v>
      </c>
      <c r="Y34" s="59">
        <f>IF('Opportunity List'!$X34=0,0,'Opportunity List'!$X34/'Opportunity List'!$T34)</f>
        <v>247.22727272727269</v>
      </c>
      <c r="Z34" s="61">
        <f>'Opportunity List'!$W34*'Opportunity List'!$H34</f>
        <v>0</v>
      </c>
      <c r="AA34" s="61">
        <f>'Opportunity List'!$Z34+'Opportunity List'!$W34</f>
        <v>25938.468930863906</v>
      </c>
      <c r="AB34" s="61">
        <f>IF('Opportunity List'!$F34="Electricity", 'Opportunity List'!$W34, 0)+IF('Opportunity List'!$G34="Electricity",'Opportunity List'!$Z34,0)</f>
        <v>25938.468930863906</v>
      </c>
      <c r="AC34" s="61">
        <f>IF('Opportunity List'!$F34="Natural Gas",'Opportunity List'!$W34, 0)+IF('Opportunity List'!$G34="Natural Gas",'Opportunity List'!$Z34,0)</f>
        <v>0</v>
      </c>
      <c r="AD34" s="61">
        <f>'Opportunity List'!$Y34*VLOOKUP('Opportunity List'!$T34,'Discount rate'!$B$4:$D$45,3,FALSE)</f>
        <v>1723.495117058932</v>
      </c>
      <c r="AE34" s="59">
        <v>55833.040342441083</v>
      </c>
      <c r="AF34" s="62" t="s">
        <v>164</v>
      </c>
      <c r="AG34" s="63">
        <v>0</v>
      </c>
      <c r="AH34" s="64">
        <f>'Opportunity List'!$AG34*VLOOKUP('Opportunity List'!$T34,'Discount rate'!$B$4:$D$45,3,FALSE)</f>
        <v>0</v>
      </c>
      <c r="AI34" s="59">
        <f>'Opportunity List'!$AE34-'Opportunity List'!$AH34</f>
        <v>55833.040342441083</v>
      </c>
      <c r="AJ34" s="64">
        <f>'Opportunity List'!$AI34/'Opportunity List'!$AD34</f>
        <v>32.395241384679807</v>
      </c>
      <c r="AK34" s="59">
        <f>'Opportunity List'!$P34*'Opportunity List'!$AE34</f>
        <v>5857863.3589332132</v>
      </c>
      <c r="AL34" s="59">
        <v>8760</v>
      </c>
      <c r="AM34" s="65">
        <v>0.40184128738851715</v>
      </c>
      <c r="AN34" s="65">
        <v>0.40063969660311394</v>
      </c>
      <c r="AO34" s="65">
        <v>0.4177800878701467</v>
      </c>
      <c r="AP34" s="65">
        <v>0.78545124820826828</v>
      </c>
      <c r="AQ34" s="65">
        <v>0.44391424409623165</v>
      </c>
      <c r="AR34" s="65">
        <v>0.61898340666676599</v>
      </c>
      <c r="AS34" s="65" t="e">
        <f>#VALUE!</f>
        <v>#VALUE!</v>
      </c>
      <c r="AT34" s="65" t="e">
        <f>#VALUE!</f>
        <v>#VALUE!</v>
      </c>
      <c r="AU34" s="65" t="e">
        <f>#VALUE!</f>
        <v>#VALUE!</v>
      </c>
      <c r="AV34" s="65" t="e">
        <f>#VALUE!</f>
        <v>#VALUE!</v>
      </c>
      <c r="AW34" s="65" t="e">
        <f>#VALUE!</f>
        <v>#VALUE!</v>
      </c>
      <c r="AX34" s="56" t="str">
        <f>IF('Opportunity List'!$AY34&lt;=0.1,"Early",IF(AND('Opportunity List'!$AY34&gt;0.1,'Opportunity List'!$AY34&lt;=0.25),"Establishing","Mature"))</f>
        <v>Mature</v>
      </c>
      <c r="AY34" s="105">
        <v>0.4</v>
      </c>
      <c r="AZ34" s="11"/>
      <c r="BA34" s="11"/>
      <c r="BB34" s="11"/>
      <c r="BD34" s="11"/>
      <c r="BE34" s="11"/>
      <c r="BF34" s="11"/>
    </row>
    <row r="35" spans="1:58" x14ac:dyDescent="0.25">
      <c r="A35" s="104">
        <v>204</v>
      </c>
      <c r="B35" s="56" t="s">
        <v>231</v>
      </c>
      <c r="C35" s="56" t="s">
        <v>5</v>
      </c>
      <c r="D35" s="56" t="s">
        <v>208</v>
      </c>
      <c r="E35" s="56" t="s">
        <v>186</v>
      </c>
      <c r="F35" s="56" t="s">
        <v>2</v>
      </c>
      <c r="G35" s="56">
        <v>0</v>
      </c>
      <c r="H35" s="57">
        <v>0</v>
      </c>
      <c r="I35" s="56" t="s">
        <v>190</v>
      </c>
      <c r="J35" s="58">
        <v>3.4238778988740086</v>
      </c>
      <c r="K35" s="59">
        <f>('Opportunity List'!$J35*Convert_PJ_to_MWh)/1000</f>
        <v>951.07719413167672</v>
      </c>
      <c r="L35" s="59">
        <v>174.86251041214868</v>
      </c>
      <c r="M35" s="59">
        <f>'Opportunity List'!$N35/Convert_GJ_to_MWh</f>
        <v>19580.399984335683</v>
      </c>
      <c r="N35" s="59">
        <v>5439</v>
      </c>
      <c r="O35" s="60">
        <v>0.32000000000000006</v>
      </c>
      <c r="P35" s="59">
        <f>'Opportunity List'!$L35*'Opportunity List'!$O35</f>
        <v>55.956003331887587</v>
      </c>
      <c r="Q35" s="60">
        <v>0.2</v>
      </c>
      <c r="R35" s="59">
        <f>'Opportunity List'!$J35*'Opportunity List'!$Q35*Convert_PJ_to_MWh</f>
        <v>190215.43882633536</v>
      </c>
      <c r="S35" s="60">
        <v>2.8681680367073623E-2</v>
      </c>
      <c r="T35" s="59">
        <v>17</v>
      </c>
      <c r="U35" s="59">
        <v>0</v>
      </c>
      <c r="V35" s="59">
        <f>(('Opportunity List'!$R35*'Opportunity List'!$S35)*'Opportunity List'!$O35)*'Opportunity List'!$T35</f>
        <v>29678.99939010981</v>
      </c>
      <c r="W35" s="59">
        <f>'Opportunity List'!$Y35*'Opportunity List'!$P35</f>
        <v>1745.8234935358714</v>
      </c>
      <c r="X35" s="59">
        <f>IF('Opportunity List'!$P35=0,0,IF(OR('Opportunity List'!$A35={600,601}),4.52,IF(OR('Opportunity List'!$A35={602,603,604,605}),1.9,('Opportunity List'!$V35/'Opportunity List'!$P35))))</f>
        <v>530.39884235614579</v>
      </c>
      <c r="Y35" s="59">
        <f>IF('Opportunity List'!$X35=0,0,'Opportunity List'!$X35/'Opportunity List'!$T35)</f>
        <v>31.199931903302694</v>
      </c>
      <c r="Z35" s="61">
        <f>'Opportunity List'!$W35*'Opportunity List'!$H35</f>
        <v>0</v>
      </c>
      <c r="AA35" s="61">
        <f>'Opportunity List'!$Z35+'Opportunity List'!$W35</f>
        <v>1745.8234935358714</v>
      </c>
      <c r="AB35" s="61">
        <f>IF('Opportunity List'!$F35="Electricity", 'Opportunity List'!$W35, 0)+IF('Opportunity List'!$G35="Electricity",'Opportunity List'!$Z35,0)</f>
        <v>1745.8234935358714</v>
      </c>
      <c r="AC35" s="61">
        <f>IF('Opportunity List'!$F35="Natural Gas",'Opportunity List'!$W35, 0)+IF('Opportunity List'!$G35="Natural Gas",'Opportunity List'!$Z35,0)</f>
        <v>0</v>
      </c>
      <c r="AD35" s="61">
        <f>'Opportunity List'!$Y35*VLOOKUP('Opportunity List'!$T35,'Discount rate'!$B$4:$D$45,3,FALSE)</f>
        <v>335.81182445320127</v>
      </c>
      <c r="AE35" s="59">
        <v>8606.2084495489926</v>
      </c>
      <c r="AF35" s="62" t="s">
        <v>164</v>
      </c>
      <c r="AG35" s="63">
        <v>0</v>
      </c>
      <c r="AH35" s="64">
        <f>'Opportunity List'!$AG35*VLOOKUP('Opportunity List'!$T35,'Discount rate'!$B$4:$D$45,3,FALSE)</f>
        <v>0</v>
      </c>
      <c r="AI35" s="59">
        <f>'Opportunity List'!$AE35-'Opportunity List'!$AH35</f>
        <v>8606.2084495489926</v>
      </c>
      <c r="AJ35" s="64">
        <f>'Opportunity List'!$AI35/'Opportunity List'!$AD35</f>
        <v>25.628068527850047</v>
      </c>
      <c r="AK35" s="59">
        <f>'Opportunity List'!$P35*'Opportunity List'!$AE35</f>
        <v>481569.02867788251</v>
      </c>
      <c r="AL35" s="59">
        <v>8760</v>
      </c>
      <c r="AM35" s="65">
        <v>0.40184128738851715</v>
      </c>
      <c r="AN35" s="65">
        <v>0.40063969660311394</v>
      </c>
      <c r="AO35" s="65">
        <v>0.4177800878701467</v>
      </c>
      <c r="AP35" s="65">
        <v>0.78545124820826828</v>
      </c>
      <c r="AQ35" s="65">
        <v>0.44391424409623165</v>
      </c>
      <c r="AR35" s="65">
        <v>0.61898340666676599</v>
      </c>
      <c r="AS35" s="65" t="e">
        <f>#VALUE!</f>
        <v>#VALUE!</v>
      </c>
      <c r="AT35" s="65" t="e">
        <f>#VALUE!</f>
        <v>#VALUE!</v>
      </c>
      <c r="AU35" s="65" t="e">
        <f>#VALUE!</f>
        <v>#VALUE!</v>
      </c>
      <c r="AV35" s="65" t="e">
        <f>#VALUE!</f>
        <v>#VALUE!</v>
      </c>
      <c r="AW35" s="65" t="e">
        <f>#VALUE!</f>
        <v>#VALUE!</v>
      </c>
      <c r="AX35" s="56" t="str">
        <f>IF('Opportunity List'!$AY35&lt;=0.1,"Early",IF(AND('Opportunity List'!$AY35&gt;0.1,'Opportunity List'!$AY35&lt;=0.25),"Establishing","Mature"))</f>
        <v>Mature</v>
      </c>
      <c r="AY35" s="105">
        <v>0.67999999999999994</v>
      </c>
      <c r="AZ35" s="11"/>
      <c r="BA35" s="11"/>
      <c r="BB35" s="11"/>
      <c r="BD35" s="11"/>
      <c r="BE35" s="11"/>
      <c r="BF35" s="11"/>
    </row>
    <row r="36" spans="1:58" x14ac:dyDescent="0.25">
      <c r="A36" s="104">
        <v>301</v>
      </c>
      <c r="B36" s="56" t="s">
        <v>237</v>
      </c>
      <c r="C36" s="56" t="s">
        <v>5</v>
      </c>
      <c r="D36" s="56" t="s">
        <v>208</v>
      </c>
      <c r="E36" s="56" t="s">
        <v>186</v>
      </c>
      <c r="F36" s="56" t="s">
        <v>2</v>
      </c>
      <c r="G36" s="56">
        <v>0</v>
      </c>
      <c r="H36" s="57">
        <v>0</v>
      </c>
      <c r="I36" s="56" t="s">
        <v>190</v>
      </c>
      <c r="J36" s="58">
        <v>3.4238778988740086</v>
      </c>
      <c r="K36" s="59">
        <f>('Opportunity List'!$J36*Convert_PJ_to_MWh)/1000</f>
        <v>951.07719413167672</v>
      </c>
      <c r="L36" s="59">
        <v>174.86251041214868</v>
      </c>
      <c r="M36" s="59">
        <f>'Opportunity List'!$N36/Convert_GJ_to_MWh</f>
        <v>19580.399984335683</v>
      </c>
      <c r="N36" s="59">
        <v>5439</v>
      </c>
      <c r="O36" s="60">
        <v>0.6</v>
      </c>
      <c r="P36" s="59">
        <f>'Opportunity List'!$L36*'Opportunity List'!$O36</f>
        <v>104.91750624728921</v>
      </c>
      <c r="Q36" s="60">
        <v>0.2</v>
      </c>
      <c r="R36" s="59">
        <f>'Opportunity List'!$J36*'Opportunity List'!$Q36*Convert_PJ_to_MWh</f>
        <v>190215.43882633536</v>
      </c>
      <c r="S36" s="60">
        <v>0.11525763733032179</v>
      </c>
      <c r="T36" s="59">
        <v>10</v>
      </c>
      <c r="U36" s="59">
        <v>0</v>
      </c>
      <c r="V36" s="59">
        <f>(('Opportunity List'!$R36*'Opportunity List'!$S36)*'Opportunity List'!$O36)*'Opportunity List'!$T36</f>
        <v>131542.69237724261</v>
      </c>
      <c r="W36" s="59">
        <f>'Opportunity List'!$Y36*'Opportunity List'!$P36</f>
        <v>13154.269237724262</v>
      </c>
      <c r="X36" s="59">
        <f>IF('Opportunity List'!$P36=0,0,IF(OR('Opportunity List'!$A36={600,601}),4.52,IF(OR('Opportunity List'!$A36={602,603,604,605}),1.9,('Opportunity List'!$V36/'Opportunity List'!$P36))))</f>
        <v>1253.7725788792404</v>
      </c>
      <c r="Y36" s="59">
        <f>IF('Opportunity List'!$X36=0,0,'Opportunity List'!$X36/'Opportunity List'!$T36)</f>
        <v>125.37725788792405</v>
      </c>
      <c r="Z36" s="61">
        <f>'Opportunity List'!$W36*'Opportunity List'!$H36</f>
        <v>0</v>
      </c>
      <c r="AA36" s="61">
        <f>'Opportunity List'!$Z36+'Opportunity List'!$W36</f>
        <v>13154.269237724262</v>
      </c>
      <c r="AB36" s="61">
        <f>IF('Opportunity List'!$F36="Electricity", 'Opportunity List'!$W36, 0)+IF('Opportunity List'!$G36="Electricity",'Opportunity List'!$Z36,0)</f>
        <v>13154.269237724262</v>
      </c>
      <c r="AC36" s="61">
        <f>IF('Opportunity List'!$F36="Natural Gas",'Opportunity List'!$W36, 0)+IF('Opportunity List'!$G36="Natural Gas",'Opportunity List'!$Z36,0)</f>
        <v>0</v>
      </c>
      <c r="AD36" s="61">
        <f>'Opportunity List'!$Y36*VLOOKUP('Opportunity List'!$T36,'Discount rate'!$B$4:$D$45,3,FALSE)</f>
        <v>1005.9746520422939</v>
      </c>
      <c r="AE36" s="59">
        <v>54500.964091942718</v>
      </c>
      <c r="AF36" s="62" t="s">
        <v>164</v>
      </c>
      <c r="AG36" s="63">
        <v>0</v>
      </c>
      <c r="AH36" s="64">
        <f>'Opportunity List'!$AG36*VLOOKUP('Opportunity List'!$T36,'Discount rate'!$B$4:$D$45,3,FALSE)</f>
        <v>0</v>
      </c>
      <c r="AI36" s="59">
        <f>'Opportunity List'!$AE36-'Opportunity List'!$AH36</f>
        <v>54500.964091942718</v>
      </c>
      <c r="AJ36" s="64">
        <f>'Opportunity List'!$AI36/'Opportunity List'!$AD36</f>
        <v>54.177273732789196</v>
      </c>
      <c r="AK36" s="59">
        <f>'Opportunity List'!$P36*'Opportunity List'!$AE36</f>
        <v>5718105.2405996853</v>
      </c>
      <c r="AL36" s="59">
        <v>8760</v>
      </c>
      <c r="AM36" s="65">
        <v>0.40184128738851715</v>
      </c>
      <c r="AN36" s="65">
        <v>0.40063969660311394</v>
      </c>
      <c r="AO36" s="65">
        <v>0.4177800878701467</v>
      </c>
      <c r="AP36" s="65">
        <v>0.78545124820826828</v>
      </c>
      <c r="AQ36" s="65">
        <v>0.44391424409623165</v>
      </c>
      <c r="AR36" s="65">
        <v>0.61898340666676599</v>
      </c>
      <c r="AS36" s="65" t="e">
        <f>#VALUE!</f>
        <v>#VALUE!</v>
      </c>
      <c r="AT36" s="65" t="e">
        <f>#VALUE!</f>
        <v>#VALUE!</v>
      </c>
      <c r="AU36" s="65" t="e">
        <f>#VALUE!</f>
        <v>#VALUE!</v>
      </c>
      <c r="AV36" s="65" t="e">
        <f>#VALUE!</f>
        <v>#VALUE!</v>
      </c>
      <c r="AW36" s="65" t="e">
        <f>#VALUE!</f>
        <v>#VALUE!</v>
      </c>
      <c r="AX36" s="56" t="str">
        <f>IF('Opportunity List'!$AY36&lt;=0.1,"Early",IF(AND('Opportunity List'!$AY36&gt;0.1,'Opportunity List'!$AY36&lt;=0.25),"Establishing","Mature"))</f>
        <v>Mature</v>
      </c>
      <c r="AY36" s="105">
        <v>0.4</v>
      </c>
      <c r="AZ36" s="11"/>
      <c r="BA36" s="11"/>
      <c r="BB36" s="11"/>
      <c r="BD36" s="11"/>
      <c r="BE36" s="11"/>
      <c r="BF36" s="11"/>
    </row>
    <row r="37" spans="1:58" x14ac:dyDescent="0.25">
      <c r="A37" s="104">
        <v>339</v>
      </c>
      <c r="B37" s="56" t="s">
        <v>308</v>
      </c>
      <c r="C37" s="56" t="s">
        <v>5</v>
      </c>
      <c r="D37" s="56" t="s">
        <v>208</v>
      </c>
      <c r="E37" s="56" t="s">
        <v>186</v>
      </c>
      <c r="F37" s="56" t="s">
        <v>2</v>
      </c>
      <c r="G37" s="56">
        <v>0</v>
      </c>
      <c r="H37" s="57">
        <v>0</v>
      </c>
      <c r="I37" s="56" t="s">
        <v>190</v>
      </c>
      <c r="J37" s="58">
        <v>3.4238778988740086</v>
      </c>
      <c r="K37" s="59">
        <f>('Opportunity List'!$J37*Convert_PJ_to_MWh)/1000</f>
        <v>951.07719413167672</v>
      </c>
      <c r="L37" s="59">
        <v>174.86251041214868</v>
      </c>
      <c r="M37" s="59">
        <f>'Opportunity List'!$N37/Convert_GJ_to_MWh</f>
        <v>19580.399984335683</v>
      </c>
      <c r="N37" s="59">
        <v>5439</v>
      </c>
      <c r="O37" s="60">
        <v>1</v>
      </c>
      <c r="P37" s="59">
        <f>'Opportunity List'!$L37*'Opportunity List'!$O37</f>
        <v>174.86251041214868</v>
      </c>
      <c r="Q37" s="60">
        <v>0.2</v>
      </c>
      <c r="R37" s="59">
        <f>'Opportunity List'!$J37*'Opportunity List'!$Q37*Convert_PJ_to_MWh</f>
        <v>190215.43882633536</v>
      </c>
      <c r="S37" s="60">
        <v>3.787878787878788E-2</v>
      </c>
      <c r="T37" s="59">
        <v>7</v>
      </c>
      <c r="U37" s="59">
        <v>0</v>
      </c>
      <c r="V37" s="59">
        <f>(('Opportunity List'!$R37*'Opportunity List'!$S37)*'Opportunity List'!$O37)*'Opportunity List'!$T37</f>
        <v>50435.911810013167</v>
      </c>
      <c r="W37" s="59">
        <f>'Opportunity List'!$Y37*'Opportunity List'!$P37</f>
        <v>7205.1302585733092</v>
      </c>
      <c r="X37" s="59">
        <f>IF('Opportunity List'!$P37=0,0,IF(OR('Opportunity List'!$A37={600,601}),4.52,IF(OR('Opportunity List'!$A37={602,603,604,605}),1.9,('Opportunity List'!$V37/'Opportunity List'!$P37))))</f>
        <v>288.43181818181824</v>
      </c>
      <c r="Y37" s="59">
        <f>IF('Opportunity List'!$X37=0,0,'Opportunity List'!$X37/'Opportunity List'!$T37)</f>
        <v>41.20454545454546</v>
      </c>
      <c r="Z37" s="61">
        <f>'Opportunity List'!$W37*'Opportunity List'!$H37</f>
        <v>0</v>
      </c>
      <c r="AA37" s="61">
        <f>'Opportunity List'!$Z37+'Opportunity List'!$W37</f>
        <v>7205.1302585733092</v>
      </c>
      <c r="AB37" s="61">
        <f>IF('Opportunity List'!$F37="Electricity", 'Opportunity List'!$W37, 0)+IF('Opportunity List'!$G37="Electricity",'Opportunity List'!$Z37,0)</f>
        <v>7205.1302585733092</v>
      </c>
      <c r="AC37" s="61">
        <f>IF('Opportunity List'!$F37="Natural Gas",'Opportunity List'!$W37, 0)+IF('Opportunity List'!$G37="Natural Gas",'Opportunity List'!$Z37,0)</f>
        <v>0</v>
      </c>
      <c r="AD37" s="61">
        <f>'Opportunity List'!$Y37*VLOOKUP('Opportunity List'!$T37,'Discount rate'!$B$4:$D$45,3,FALSE)</f>
        <v>263.26776557247933</v>
      </c>
      <c r="AE37" s="59">
        <v>18185.41955026237</v>
      </c>
      <c r="AF37" s="62" t="s">
        <v>164</v>
      </c>
      <c r="AG37" s="63">
        <v>0</v>
      </c>
      <c r="AH37" s="64">
        <f>'Opportunity List'!$AG37*VLOOKUP('Opportunity List'!$T37,'Discount rate'!$B$4:$D$45,3,FALSE)</f>
        <v>0</v>
      </c>
      <c r="AI37" s="59">
        <f>'Opportunity List'!$AE37-'Opportunity List'!$AH37</f>
        <v>18185.41955026237</v>
      </c>
      <c r="AJ37" s="64">
        <f>'Opportunity List'!$AI37/'Opportunity List'!$AD37</f>
        <v>69.075754529681703</v>
      </c>
      <c r="AK37" s="59">
        <f>'Opportunity List'!$P37*'Opportunity List'!$AE37</f>
        <v>3179948.1154570458</v>
      </c>
      <c r="AL37" s="59">
        <v>8760</v>
      </c>
      <c r="AM37" s="65">
        <v>0.40184128738851715</v>
      </c>
      <c r="AN37" s="65">
        <v>0.40063969660311394</v>
      </c>
      <c r="AO37" s="65">
        <v>0.4177800878701467</v>
      </c>
      <c r="AP37" s="65">
        <v>0.78545124820826828</v>
      </c>
      <c r="AQ37" s="65">
        <v>0.44391424409623165</v>
      </c>
      <c r="AR37" s="65">
        <v>0.61898340666676599</v>
      </c>
      <c r="AS37" s="65" t="e">
        <f>#VALUE!</f>
        <v>#VALUE!</v>
      </c>
      <c r="AT37" s="65" t="e">
        <f>#VALUE!</f>
        <v>#VALUE!</v>
      </c>
      <c r="AU37" s="65" t="e">
        <f>#VALUE!</f>
        <v>#VALUE!</v>
      </c>
      <c r="AV37" s="65" t="e">
        <f>#VALUE!</f>
        <v>#VALUE!</v>
      </c>
      <c r="AW37" s="65" t="e">
        <f>#VALUE!</f>
        <v>#VALUE!</v>
      </c>
      <c r="AX37" s="56" t="str">
        <f>IF('Opportunity List'!$AY37&lt;=0.1,"Early",IF(AND('Opportunity List'!$AY37&gt;0.1,'Opportunity List'!$AY37&lt;=0.25),"Establishing","Mature"))</f>
        <v>Early</v>
      </c>
      <c r="AY37" s="105">
        <v>0</v>
      </c>
      <c r="AZ37" s="11"/>
      <c r="BA37" s="11"/>
      <c r="BB37" s="11"/>
      <c r="BD37" s="11"/>
      <c r="BE37" s="11"/>
      <c r="BF37" s="11"/>
    </row>
    <row r="38" spans="1:58" x14ac:dyDescent="0.25">
      <c r="A38" s="104">
        <v>235</v>
      </c>
      <c r="B38" s="56" t="s">
        <v>309</v>
      </c>
      <c r="C38" s="56" t="s">
        <v>5</v>
      </c>
      <c r="D38" s="56" t="s">
        <v>208</v>
      </c>
      <c r="E38" s="56" t="s">
        <v>186</v>
      </c>
      <c r="F38" s="56" t="s">
        <v>2</v>
      </c>
      <c r="G38" s="56">
        <v>0</v>
      </c>
      <c r="H38" s="57">
        <v>0</v>
      </c>
      <c r="I38" s="56" t="s">
        <v>190</v>
      </c>
      <c r="J38" s="58">
        <v>3.4238778988740086</v>
      </c>
      <c r="K38" s="59">
        <f>('Opportunity List'!$J38*Convert_PJ_to_MWh)/1000</f>
        <v>951.07719413167672</v>
      </c>
      <c r="L38" s="59">
        <v>174.86251041214868</v>
      </c>
      <c r="M38" s="59">
        <f>'Opportunity List'!$N38/Convert_GJ_to_MWh</f>
        <v>19580.399984335683</v>
      </c>
      <c r="N38" s="59">
        <v>5439</v>
      </c>
      <c r="O38" s="60">
        <v>0.8</v>
      </c>
      <c r="P38" s="59">
        <f>'Opportunity List'!$L38*'Opportunity List'!$O38</f>
        <v>139.89000832971894</v>
      </c>
      <c r="Q38" s="60">
        <v>0.2</v>
      </c>
      <c r="R38" s="59">
        <f>'Opportunity List'!$J38*'Opportunity List'!$Q38*Convert_PJ_to_MWh</f>
        <v>190215.43882633536</v>
      </c>
      <c r="S38" s="60">
        <v>9.3669753551005805E-2</v>
      </c>
      <c r="T38" s="59">
        <v>7</v>
      </c>
      <c r="U38" s="59">
        <v>0</v>
      </c>
      <c r="V38" s="59">
        <f>(('Opportunity List'!$R38*'Opportunity List'!$S38)*'Opportunity List'!$O38)*'Opportunity List'!$T38</f>
        <v>99777.626348171834</v>
      </c>
      <c r="W38" s="59">
        <f>'Opportunity List'!$Y38*'Opportunity List'!$P38</f>
        <v>14253.946621167404</v>
      </c>
      <c r="X38" s="59">
        <f>IF('Opportunity List'!$P38=0,0,IF(OR('Opportunity List'!$A38={600,601}),4.52,IF(OR('Opportunity List'!$A38={602,603,604,605}),1.9,('Opportunity List'!$V38/'Opportunity List'!$P38))))</f>
        <v>713.25770538948905</v>
      </c>
      <c r="Y38" s="59">
        <f>IF('Opportunity List'!$X38=0,0,'Opportunity List'!$X38/'Opportunity List'!$T38)</f>
        <v>101.89395791278415</v>
      </c>
      <c r="Z38" s="61">
        <f>'Opportunity List'!$W38*'Opportunity List'!$H38</f>
        <v>0</v>
      </c>
      <c r="AA38" s="61">
        <f>'Opportunity List'!$Z38+'Opportunity List'!$W38</f>
        <v>14253.946621167404</v>
      </c>
      <c r="AB38" s="61">
        <f>IF('Opportunity List'!$F38="Electricity", 'Opportunity List'!$W38, 0)+IF('Opportunity List'!$G38="Electricity",'Opportunity List'!$Z38,0)</f>
        <v>14253.946621167404</v>
      </c>
      <c r="AC38" s="61">
        <f>IF('Opportunity List'!$F38="Natural Gas",'Opportunity List'!$W38, 0)+IF('Opportunity List'!$G38="Natural Gas",'Opportunity List'!$Z38,0)</f>
        <v>0</v>
      </c>
      <c r="AD38" s="61">
        <f>'Opportunity List'!$Y38*VLOOKUP('Opportunity List'!$T38,'Discount rate'!$B$4:$D$45,3,FALSE)</f>
        <v>651.02998538419013</v>
      </c>
      <c r="AE38" s="59">
        <v>22485.193730930296</v>
      </c>
      <c r="AF38" s="62" t="s">
        <v>164</v>
      </c>
      <c r="AG38" s="63">
        <v>0</v>
      </c>
      <c r="AH38" s="64">
        <f>'Opportunity List'!$AG38*VLOOKUP('Opportunity List'!$T38,'Discount rate'!$B$4:$D$45,3,FALSE)</f>
        <v>0</v>
      </c>
      <c r="AI38" s="59">
        <f>'Opportunity List'!$AE38-'Opportunity List'!$AH38</f>
        <v>22485.193730930296</v>
      </c>
      <c r="AJ38" s="64">
        <f>'Opportunity List'!$AI38/'Opportunity List'!$AD38</f>
        <v>34.537877264840859</v>
      </c>
      <c r="AK38" s="59">
        <f>'Opportunity List'!$P38*'Opportunity List'!$AE38</f>
        <v>3145453.9383151829</v>
      </c>
      <c r="AL38" s="59">
        <v>8760</v>
      </c>
      <c r="AM38" s="65">
        <v>0.40184128738851715</v>
      </c>
      <c r="AN38" s="65">
        <v>0.40063969660311394</v>
      </c>
      <c r="AO38" s="65">
        <v>0.4177800878701467</v>
      </c>
      <c r="AP38" s="65">
        <v>0.78545124820826828</v>
      </c>
      <c r="AQ38" s="65">
        <v>0.44391424409623165</v>
      </c>
      <c r="AR38" s="65">
        <v>0.61898340666676599</v>
      </c>
      <c r="AS38" s="65" t="e">
        <f>#VALUE!</f>
        <v>#VALUE!</v>
      </c>
      <c r="AT38" s="65" t="e">
        <f>#VALUE!</f>
        <v>#VALUE!</v>
      </c>
      <c r="AU38" s="65" t="e">
        <f>#VALUE!</f>
        <v>#VALUE!</v>
      </c>
      <c r="AV38" s="65" t="e">
        <f>#VALUE!</f>
        <v>#VALUE!</v>
      </c>
      <c r="AW38" s="65" t="e">
        <f>#VALUE!</f>
        <v>#VALUE!</v>
      </c>
      <c r="AX38" s="56" t="str">
        <f>IF('Opportunity List'!$AY38&lt;=0.1,"Early",IF(AND('Opportunity List'!$AY38&gt;0.1,'Opportunity List'!$AY38&lt;=0.25),"Establishing","Mature"))</f>
        <v>Establishing</v>
      </c>
      <c r="AY38" s="105">
        <v>0.19999999999999996</v>
      </c>
      <c r="AZ38" s="11"/>
      <c r="BA38" s="11"/>
      <c r="BB38" s="11"/>
      <c r="BD38" s="11"/>
      <c r="BE38" s="11"/>
      <c r="BF38" s="11"/>
    </row>
    <row r="39" spans="1:58" x14ac:dyDescent="0.25">
      <c r="A39" s="104">
        <v>215</v>
      </c>
      <c r="B39" s="56" t="s">
        <v>310</v>
      </c>
      <c r="C39" s="56" t="s">
        <v>5</v>
      </c>
      <c r="D39" s="56" t="s">
        <v>208</v>
      </c>
      <c r="E39" s="56" t="s">
        <v>186</v>
      </c>
      <c r="F39" s="56" t="s">
        <v>2</v>
      </c>
      <c r="G39" s="56">
        <v>0</v>
      </c>
      <c r="H39" s="57">
        <v>0</v>
      </c>
      <c r="I39" s="56" t="s">
        <v>190</v>
      </c>
      <c r="J39" s="58">
        <v>3.4238778988740086</v>
      </c>
      <c r="K39" s="59">
        <f>('Opportunity List'!$J39*Convert_PJ_to_MWh)/1000</f>
        <v>951.07719413167672</v>
      </c>
      <c r="L39" s="59">
        <v>174.86251041214868</v>
      </c>
      <c r="M39" s="59">
        <f>'Opportunity List'!$N39/Convert_GJ_to_MWh</f>
        <v>19580.399984335683</v>
      </c>
      <c r="N39" s="59">
        <v>5439</v>
      </c>
      <c r="O39" s="60">
        <v>1</v>
      </c>
      <c r="P39" s="59">
        <f>'Opportunity List'!$L39*'Opportunity List'!$O39</f>
        <v>174.86251041214868</v>
      </c>
      <c r="Q39" s="60">
        <v>0.2</v>
      </c>
      <c r="R39" s="59">
        <f>'Opportunity List'!$J39*'Opportunity List'!$Q39*Convert_PJ_to_MWh</f>
        <v>190215.43882633536</v>
      </c>
      <c r="S39" s="60">
        <v>0.18979582213443486</v>
      </c>
      <c r="T39" s="59">
        <v>13</v>
      </c>
      <c r="U39" s="59">
        <v>0</v>
      </c>
      <c r="V39" s="59">
        <f>(('Opportunity List'!$R39*'Opportunity List'!$S39)*'Opportunity List'!$O39)*'Opportunity List'!$T39</f>
        <v>469327.24273118604</v>
      </c>
      <c r="W39" s="59">
        <f>'Opportunity List'!$Y39*'Opportunity List'!$P39</f>
        <v>36102.095594706618</v>
      </c>
      <c r="X39" s="59">
        <f>IF('Opportunity List'!$P39=0,0,IF(OR('Opportunity List'!$A39={600,601}),4.52,IF(OR('Opportunity List'!$A39={602,603,604,605}),1.9,('Opportunity List'!$V39/'Opportunity List'!$P39))))</f>
        <v>2683.9786391318971</v>
      </c>
      <c r="Y39" s="59">
        <f>IF('Opportunity List'!$X39=0,0,'Opportunity List'!$X39/'Opportunity List'!$T39)</f>
        <v>206.45989531783823</v>
      </c>
      <c r="Z39" s="61">
        <f>'Opportunity List'!$W39*'Opportunity List'!$H39</f>
        <v>0</v>
      </c>
      <c r="AA39" s="61">
        <f>'Opportunity List'!$Z39+'Opportunity List'!$W39</f>
        <v>36102.095594706618</v>
      </c>
      <c r="AB39" s="61">
        <f>IF('Opportunity List'!$F39="Electricity", 'Opportunity List'!$W39, 0)+IF('Opportunity List'!$G39="Electricity",'Opportunity List'!$Z39,0)</f>
        <v>36102.095594706618</v>
      </c>
      <c r="AC39" s="61">
        <f>IF('Opportunity List'!$F39="Natural Gas",'Opportunity List'!$W39, 0)+IF('Opportunity List'!$G39="Natural Gas",'Opportunity List'!$Z39,0)</f>
        <v>0</v>
      </c>
      <c r="AD39" s="61">
        <f>'Opportunity List'!$Y39*VLOOKUP('Opportunity List'!$T39,'Discount rate'!$B$4:$D$45,3,FALSE)</f>
        <v>1931.9795931199269</v>
      </c>
      <c r="AE39" s="59">
        <v>56950.024797627593</v>
      </c>
      <c r="AF39" s="62" t="s">
        <v>164</v>
      </c>
      <c r="AG39" s="63">
        <v>0</v>
      </c>
      <c r="AH39" s="64">
        <f>'Opportunity List'!$AG39*VLOOKUP('Opportunity List'!$T39,'Discount rate'!$B$4:$D$45,3,FALSE)</f>
        <v>0</v>
      </c>
      <c r="AI39" s="59">
        <f>'Opportunity List'!$AE39-'Opportunity List'!$AH39</f>
        <v>56950.024797627593</v>
      </c>
      <c r="AJ39" s="64">
        <f>'Opportunity List'!$AI39/'Opportunity List'!$AD39</f>
        <v>29.477549866693877</v>
      </c>
      <c r="AK39" s="59">
        <f>'Opportunity List'!$P39*'Opportunity List'!$AE39</f>
        <v>9958424.3041472808</v>
      </c>
      <c r="AL39" s="59">
        <v>8760</v>
      </c>
      <c r="AM39" s="65">
        <v>0.40184128738851715</v>
      </c>
      <c r="AN39" s="65">
        <v>0.40063969660311394</v>
      </c>
      <c r="AO39" s="65">
        <v>0.4177800878701467</v>
      </c>
      <c r="AP39" s="65">
        <v>0.78545124820826828</v>
      </c>
      <c r="AQ39" s="65">
        <v>0.44391424409623165</v>
      </c>
      <c r="AR39" s="65">
        <v>0.61898340666676599</v>
      </c>
      <c r="AS39" s="65" t="e">
        <f>#VALUE!</f>
        <v>#VALUE!</v>
      </c>
      <c r="AT39" s="65" t="e">
        <f>#VALUE!</f>
        <v>#VALUE!</v>
      </c>
      <c r="AU39" s="65" t="e">
        <f>#VALUE!</f>
        <v>#VALUE!</v>
      </c>
      <c r="AV39" s="65" t="e">
        <f>#VALUE!</f>
        <v>#VALUE!</v>
      </c>
      <c r="AW39" s="65" t="e">
        <f>#VALUE!</f>
        <v>#VALUE!</v>
      </c>
      <c r="AX39" s="56" t="str">
        <f>IF('Opportunity List'!$AY39&lt;=0.1,"Early",IF(AND('Opportunity List'!$AY39&gt;0.1,'Opportunity List'!$AY39&lt;=0.25),"Establishing","Mature"))</f>
        <v>Early</v>
      </c>
      <c r="AY39" s="105">
        <v>0</v>
      </c>
      <c r="AZ39" s="11"/>
      <c r="BA39" s="11"/>
      <c r="BB39" s="11"/>
      <c r="BD39" s="11"/>
      <c r="BE39" s="11"/>
      <c r="BF39" s="11"/>
    </row>
    <row r="40" spans="1:58" x14ac:dyDescent="0.25">
      <c r="A40" s="104">
        <v>303</v>
      </c>
      <c r="B40" s="56" t="s">
        <v>314</v>
      </c>
      <c r="C40" s="56" t="s">
        <v>5</v>
      </c>
      <c r="D40" s="56" t="s">
        <v>208</v>
      </c>
      <c r="E40" s="56" t="s">
        <v>186</v>
      </c>
      <c r="F40" s="56" t="s">
        <v>2</v>
      </c>
      <c r="G40" s="56">
        <v>0</v>
      </c>
      <c r="H40" s="57">
        <v>0</v>
      </c>
      <c r="I40" s="56" t="s">
        <v>190</v>
      </c>
      <c r="J40" s="58">
        <v>3.4238778988740086</v>
      </c>
      <c r="K40" s="59">
        <f>('Opportunity List'!$J40*Convert_PJ_to_MWh)/1000</f>
        <v>951.07719413167672</v>
      </c>
      <c r="L40" s="59">
        <v>174.86251041214868</v>
      </c>
      <c r="M40" s="59">
        <f>'Opportunity List'!$N40/Convert_GJ_to_MWh</f>
        <v>19580.399984335683</v>
      </c>
      <c r="N40" s="59">
        <v>5439</v>
      </c>
      <c r="O40" s="60">
        <v>0.32000000000000006</v>
      </c>
      <c r="P40" s="59">
        <f>'Opportunity List'!$L40*'Opportunity List'!$O40</f>
        <v>55.956003331887587</v>
      </c>
      <c r="Q40" s="60">
        <v>0.2</v>
      </c>
      <c r="R40" s="59">
        <f>'Opportunity List'!$J40*'Opportunity List'!$Q40*Convert_PJ_to_MWh</f>
        <v>190215.43882633536</v>
      </c>
      <c r="S40" s="60">
        <v>3.0365122751304721E-2</v>
      </c>
      <c r="T40" s="59">
        <v>8</v>
      </c>
      <c r="U40" s="59">
        <v>0</v>
      </c>
      <c r="V40" s="59">
        <f>(('Opportunity List'!$R40*'Opportunity List'!$S40)*'Opportunity List'!$O40)*'Opportunity List'!$T40</f>
        <v>14786.34278183672</v>
      </c>
      <c r="W40" s="59">
        <f>'Opportunity List'!$Y40*'Opportunity List'!$P40</f>
        <v>1848.29284772959</v>
      </c>
      <c r="X40" s="59">
        <f>IF('Opportunity List'!$P40=0,0,IF(OR('Opportunity List'!$A40={600,601}),4.52,IF(OR('Opportunity List'!$A40={602,603,604,605}),1.9,('Opportunity List'!$V40/'Opportunity List'!$P40))))</f>
        <v>264.24944423095428</v>
      </c>
      <c r="Y40" s="59">
        <f>IF('Opportunity List'!$X40=0,0,'Opportunity List'!$X40/'Opportunity List'!$T40)</f>
        <v>33.031180528869285</v>
      </c>
      <c r="Z40" s="61">
        <f>'Opportunity List'!$W40*'Opportunity List'!$H40</f>
        <v>0</v>
      </c>
      <c r="AA40" s="61">
        <f>'Opportunity List'!$Z40+'Opportunity List'!$W40</f>
        <v>1848.29284772959</v>
      </c>
      <c r="AB40" s="61">
        <f>IF('Opportunity List'!$F40="Electricity", 'Opportunity List'!$W40, 0)+IF('Opportunity List'!$G40="Electricity",'Opportunity List'!$Z40,0)</f>
        <v>1848.29284772959</v>
      </c>
      <c r="AC40" s="61">
        <f>IF('Opportunity List'!$F40="Natural Gas",'Opportunity List'!$W40, 0)+IF('Opportunity List'!$G40="Natural Gas",'Opportunity List'!$Z40,0)</f>
        <v>0</v>
      </c>
      <c r="AD40" s="61">
        <f>'Opportunity List'!$Y40*VLOOKUP('Opportunity List'!$T40,'Discount rate'!$B$4:$D$45,3,FALSE)</f>
        <v>230.27021947938269</v>
      </c>
      <c r="AE40" s="59">
        <v>12755.877679029723</v>
      </c>
      <c r="AF40" s="62" t="s">
        <v>164</v>
      </c>
      <c r="AG40" s="63">
        <v>0</v>
      </c>
      <c r="AH40" s="64">
        <f>'Opportunity List'!$AG40*VLOOKUP('Opportunity List'!$T40,'Discount rate'!$B$4:$D$45,3,FALSE)</f>
        <v>0</v>
      </c>
      <c r="AI40" s="59">
        <f>'Opportunity List'!$AE40-'Opportunity List'!$AH40</f>
        <v>12755.877679029723</v>
      </c>
      <c r="AJ40" s="64">
        <f>'Opportunity List'!$AI40/'Opportunity List'!$AD40</f>
        <v>55.395255660369166</v>
      </c>
      <c r="AK40" s="59">
        <f>'Opportunity List'!$P40*'Opportunity List'!$AE40</f>
        <v>713767.93390893773</v>
      </c>
      <c r="AL40" s="59">
        <v>8760</v>
      </c>
      <c r="AM40" s="65">
        <v>0.40184128738851715</v>
      </c>
      <c r="AN40" s="65">
        <v>0.40063969660311394</v>
      </c>
      <c r="AO40" s="65">
        <v>0.4177800878701467</v>
      </c>
      <c r="AP40" s="65">
        <v>0.78545124820826828</v>
      </c>
      <c r="AQ40" s="65">
        <v>0.44391424409623165</v>
      </c>
      <c r="AR40" s="65">
        <v>0.61898340666676599</v>
      </c>
      <c r="AS40" s="65" t="e">
        <f>#VALUE!</f>
        <v>#VALUE!</v>
      </c>
      <c r="AT40" s="65" t="e">
        <f>#VALUE!</f>
        <v>#VALUE!</v>
      </c>
      <c r="AU40" s="65" t="e">
        <f>#VALUE!</f>
        <v>#VALUE!</v>
      </c>
      <c r="AV40" s="65" t="e">
        <f>#VALUE!</f>
        <v>#VALUE!</v>
      </c>
      <c r="AW40" s="65" t="e">
        <f>#VALUE!</f>
        <v>#VALUE!</v>
      </c>
      <c r="AX40" s="56" t="str">
        <f>IF('Opportunity List'!$AY40&lt;=0.1,"Early",IF(AND('Opportunity List'!$AY40&gt;0.1,'Opportunity List'!$AY40&lt;=0.25),"Establishing","Mature"))</f>
        <v>Mature</v>
      </c>
      <c r="AY40" s="105">
        <v>0.67999999999999994</v>
      </c>
      <c r="AZ40" s="11"/>
      <c r="BA40" s="11"/>
      <c r="BB40" s="11"/>
      <c r="BD40" s="11"/>
      <c r="BE40" s="11"/>
      <c r="BF40" s="11"/>
    </row>
    <row r="41" spans="1:58" x14ac:dyDescent="0.25">
      <c r="A41" s="104">
        <v>212</v>
      </c>
      <c r="B41" s="56" t="s">
        <v>226</v>
      </c>
      <c r="C41" s="56" t="s">
        <v>5</v>
      </c>
      <c r="D41" s="56" t="s">
        <v>208</v>
      </c>
      <c r="E41" s="56" t="s">
        <v>227</v>
      </c>
      <c r="F41" s="56" t="s">
        <v>2</v>
      </c>
      <c r="G41" s="56">
        <v>0</v>
      </c>
      <c r="H41" s="57">
        <v>0</v>
      </c>
      <c r="I41" s="56" t="s">
        <v>190</v>
      </c>
      <c r="J41" s="58">
        <v>3.4238778988740086</v>
      </c>
      <c r="K41" s="59">
        <f>('Opportunity List'!$J41*Convert_PJ_to_MWh)/1000</f>
        <v>951.07719413167672</v>
      </c>
      <c r="L41" s="59">
        <v>174.86251041214868</v>
      </c>
      <c r="M41" s="59">
        <f>'Opportunity List'!$N41/Convert_GJ_to_MWh</f>
        <v>19580.399984335683</v>
      </c>
      <c r="N41" s="59">
        <v>5439</v>
      </c>
      <c r="O41" s="60">
        <v>0.48000000000000009</v>
      </c>
      <c r="P41" s="59">
        <f>'Opportunity List'!$L41*'Opportunity List'!$O41</f>
        <v>83.93400499783138</v>
      </c>
      <c r="Q41" s="60">
        <v>0.1</v>
      </c>
      <c r="R41" s="59">
        <f>'Opportunity List'!$J41*'Opportunity List'!$Q41*Convert_PJ_to_MWh</f>
        <v>95107.719413167681</v>
      </c>
      <c r="S41" s="60">
        <v>9.7131493988468709E-2</v>
      </c>
      <c r="T41" s="59">
        <v>10</v>
      </c>
      <c r="U41" s="59">
        <v>0</v>
      </c>
      <c r="V41" s="59">
        <f>(('Opportunity List'!$R41*'Opportunity List'!$S41)*'Opportunity List'!$O41)*'Opportunity List'!$T41</f>
        <v>44342.183406897922</v>
      </c>
      <c r="W41" s="59">
        <f>'Opportunity List'!$Y41*'Opportunity List'!$P41</f>
        <v>4434.2183406897921</v>
      </c>
      <c r="X41" s="59">
        <f>IF('Opportunity List'!$P41=0,0,IF(OR('Opportunity List'!$A41={600,601}),4.52,IF(OR('Opportunity List'!$A41={602,603,604,605}),1.9,('Opportunity List'!$V41/'Opportunity List'!$P41))))</f>
        <v>528.29819580328137</v>
      </c>
      <c r="Y41" s="59">
        <f>IF('Opportunity List'!$X41=0,0,'Opportunity List'!$X41/'Opportunity List'!$T41)</f>
        <v>52.829819580328135</v>
      </c>
      <c r="Z41" s="61">
        <f>'Opportunity List'!$W41*'Opportunity List'!$H41</f>
        <v>0</v>
      </c>
      <c r="AA41" s="61">
        <f>'Opportunity List'!$Z41+'Opportunity List'!$W41</f>
        <v>4434.2183406897921</v>
      </c>
      <c r="AB41" s="61">
        <f>IF('Opportunity List'!$F41="Electricity", 'Opportunity List'!$W41, 0)+IF('Opportunity List'!$G41="Electricity",'Opportunity List'!$Z41,0)</f>
        <v>4434.2183406897921</v>
      </c>
      <c r="AC41" s="61">
        <f>IF('Opportunity List'!$F41="Natural Gas",'Opportunity List'!$W41, 0)+IF('Opportunity List'!$G41="Natural Gas",'Opportunity List'!$Z41,0)</f>
        <v>0</v>
      </c>
      <c r="AD41" s="61">
        <f>'Opportunity List'!$Y41*VLOOKUP('Opportunity List'!$T41,'Discount rate'!$B$4:$D$45,3,FALSE)</f>
        <v>423.88436519552056</v>
      </c>
      <c r="AE41" s="59">
        <v>11658.088000178999</v>
      </c>
      <c r="AF41" s="62" t="s">
        <v>164</v>
      </c>
      <c r="AG41" s="63">
        <v>0</v>
      </c>
      <c r="AH41" s="64">
        <f>'Opportunity List'!$AG41*VLOOKUP('Opportunity List'!$T41,'Discount rate'!$B$4:$D$45,3,FALSE)</f>
        <v>0</v>
      </c>
      <c r="AI41" s="59">
        <f>'Opportunity List'!$AE41-'Opportunity List'!$AH41</f>
        <v>11658.088000178999</v>
      </c>
      <c r="AJ41" s="64">
        <f>'Opportunity List'!$AI41/'Opportunity List'!$AD41</f>
        <v>27.502991281128285</v>
      </c>
      <c r="AK41" s="59">
        <f>'Opportunity List'!$P41*'Opportunity List'!$AE41</f>
        <v>978510.01647218212</v>
      </c>
      <c r="AL41" s="59">
        <v>8760</v>
      </c>
      <c r="AM41" s="65">
        <v>0.91672065000950331</v>
      </c>
      <c r="AN41" s="65">
        <v>0.56686420165485196</v>
      </c>
      <c r="AO41" s="65">
        <v>0.92895077349917088</v>
      </c>
      <c r="AP41" s="65">
        <v>0.9193193719652244</v>
      </c>
      <c r="AQ41" s="65">
        <v>0.73600223328296321</v>
      </c>
      <c r="AR41" s="65">
        <v>0.73098509166557435</v>
      </c>
      <c r="AS41" s="65" t="e">
        <f>#VALUE!</f>
        <v>#VALUE!</v>
      </c>
      <c r="AT41" s="65" t="e">
        <f>#VALUE!</f>
        <v>#VALUE!</v>
      </c>
      <c r="AU41" s="65" t="e">
        <f>#VALUE!</f>
        <v>#VALUE!</v>
      </c>
      <c r="AV41" s="65" t="e">
        <f>#VALUE!</f>
        <v>#VALUE!</v>
      </c>
      <c r="AW41" s="65" t="e">
        <f>#VALUE!</f>
        <v>#VALUE!</v>
      </c>
      <c r="AX41" s="56" t="str">
        <f>IF('Opportunity List'!$AY41&lt;=0.1,"Early",IF(AND('Opportunity List'!$AY41&gt;0.1,'Opportunity List'!$AY41&lt;=0.25),"Establishing","Mature"))</f>
        <v>Establishing</v>
      </c>
      <c r="AY41" s="105">
        <v>0.25</v>
      </c>
      <c r="AZ41" s="11"/>
      <c r="BA41" s="11"/>
      <c r="BB41" s="11"/>
      <c r="BD41" s="11"/>
      <c r="BE41" s="11"/>
      <c r="BF41" s="11"/>
    </row>
    <row r="42" spans="1:58" x14ac:dyDescent="0.25">
      <c r="A42" s="104">
        <v>195</v>
      </c>
      <c r="B42" s="56" t="s">
        <v>285</v>
      </c>
      <c r="C42" s="56" t="s">
        <v>5</v>
      </c>
      <c r="D42" s="56" t="s">
        <v>208</v>
      </c>
      <c r="E42" s="56" t="s">
        <v>173</v>
      </c>
      <c r="F42" s="56" t="s">
        <v>2</v>
      </c>
      <c r="G42" s="56">
        <v>0</v>
      </c>
      <c r="H42" s="57">
        <v>0</v>
      </c>
      <c r="I42" s="56" t="s">
        <v>190</v>
      </c>
      <c r="J42" s="58">
        <v>3.4238778988740086</v>
      </c>
      <c r="K42" s="59">
        <f>('Opportunity List'!$J42*Convert_PJ_to_MWh)/1000</f>
        <v>951.07719413167672</v>
      </c>
      <c r="L42" s="59">
        <v>174.86251041214868</v>
      </c>
      <c r="M42" s="59">
        <f>'Opportunity List'!$N42/Convert_GJ_to_MWh</f>
        <v>19580.399984335683</v>
      </c>
      <c r="N42" s="59">
        <v>5439</v>
      </c>
      <c r="O42" s="60">
        <v>0.64000000000000012</v>
      </c>
      <c r="P42" s="59">
        <f>'Opportunity List'!$L42*'Opportunity List'!$O42</f>
        <v>111.91200666377517</v>
      </c>
      <c r="Q42" s="60">
        <v>0.06</v>
      </c>
      <c r="R42" s="59">
        <f>'Opportunity List'!$J42*'Opportunity List'!$Q42*Convert_PJ_to_MWh</f>
        <v>57064.631647900598</v>
      </c>
      <c r="S42" s="60">
        <v>0.63131313131313138</v>
      </c>
      <c r="T42" s="59">
        <v>20</v>
      </c>
      <c r="U42" s="59">
        <v>0</v>
      </c>
      <c r="V42" s="59">
        <f>(('Opportunity List'!$R42*'Opportunity List'!$S42)*'Opportunity List'!$O42)*'Opportunity List'!$T42</f>
        <v>461128.33654869179</v>
      </c>
      <c r="W42" s="59">
        <f>'Opportunity List'!$Y42*'Opportunity List'!$P42</f>
        <v>23056.416827434587</v>
      </c>
      <c r="X42" s="59">
        <f>IF('Opportunity List'!$P42=0,0,IF(OR('Opportunity List'!$A42={600,601}),4.52,IF(OR('Opportunity List'!$A42={602,603,604,605}),1.9,('Opportunity List'!$V42/'Opportunity List'!$P42))))</f>
        <v>4120.454545454545</v>
      </c>
      <c r="Y42" s="59">
        <f>IF('Opportunity List'!$X42=0,0,'Opportunity List'!$X42/'Opportunity List'!$T42)</f>
        <v>206.02272727272725</v>
      </c>
      <c r="Z42" s="61">
        <f>'Opportunity List'!$W42*'Opportunity List'!$H42</f>
        <v>0</v>
      </c>
      <c r="AA42" s="61">
        <f>'Opportunity List'!$Z42+'Opportunity List'!$W42</f>
        <v>23056.416827434587</v>
      </c>
      <c r="AB42" s="61">
        <f>IF('Opportunity List'!$F42="Electricity", 'Opportunity List'!$W42, 0)+IF('Opportunity List'!$G42="Electricity",'Opportunity List'!$Z42,0)</f>
        <v>23056.416827434587</v>
      </c>
      <c r="AC42" s="61">
        <f>IF('Opportunity List'!$F42="Natural Gas",'Opportunity List'!$W42, 0)+IF('Opportunity List'!$G42="Natural Gas",'Opportunity List'!$Z42,0)</f>
        <v>0</v>
      </c>
      <c r="AD42" s="61">
        <f>'Opportunity List'!$Y42*VLOOKUP('Opportunity List'!$T42,'Discount rate'!$B$4:$D$45,3,FALSE)</f>
        <v>2388.6304349000907</v>
      </c>
      <c r="AE42" s="59">
        <v>53831.286891410855</v>
      </c>
      <c r="AF42" s="62" t="s">
        <v>168</v>
      </c>
      <c r="AG42" s="63">
        <v>0</v>
      </c>
      <c r="AH42" s="64">
        <f>'Opportunity List'!$AG42*VLOOKUP('Opportunity List'!$T42,'Discount rate'!$B$4:$D$45,3,FALSE)</f>
        <v>0</v>
      </c>
      <c r="AI42" s="59">
        <f>'Opportunity List'!$AE42-'Opportunity List'!$AH42</f>
        <v>53831.286891410855</v>
      </c>
      <c r="AJ42" s="64">
        <f>'Opportunity List'!$AI42/'Opportunity List'!$AD42</f>
        <v>22.536465291945614</v>
      </c>
      <c r="AK42" s="59">
        <f>'Opportunity List'!$P42*'Opportunity List'!$AE42</f>
        <v>6024367.3373111645</v>
      </c>
      <c r="AL42" s="59">
        <v>8760</v>
      </c>
      <c r="AM42" s="65" t="s">
        <v>235</v>
      </c>
      <c r="AN42" s="65">
        <v>0.58822055536023243</v>
      </c>
      <c r="AO42" s="65" t="s">
        <v>235</v>
      </c>
      <c r="AP42" s="65" t="s">
        <v>235</v>
      </c>
      <c r="AQ42" s="65">
        <v>0.79359384576108538</v>
      </c>
      <c r="AR42" s="65">
        <v>0.68347836446628718</v>
      </c>
      <c r="AS42" s="65" t="e">
        <f>#VALUE!</f>
        <v>#VALUE!</v>
      </c>
      <c r="AT42" s="65" t="e">
        <f>#VALUE!</f>
        <v>#VALUE!</v>
      </c>
      <c r="AU42" s="65" t="e">
        <f>#VALUE!</f>
        <v>#VALUE!</v>
      </c>
      <c r="AV42" s="65" t="e">
        <f>#VALUE!</f>
        <v>#VALUE!</v>
      </c>
      <c r="AW42" s="65" t="e">
        <f>#VALUE!</f>
        <v>#VALUE!</v>
      </c>
      <c r="AX42" s="56" t="str">
        <f>IF('Opportunity List'!$AY42&lt;=0.1,"Early",IF(AND('Opportunity List'!$AY42&gt;0.1,'Opportunity List'!$AY42&lt;=0.25),"Establishing","Mature"))</f>
        <v>Establishing</v>
      </c>
      <c r="AY42" s="105">
        <v>0.25</v>
      </c>
      <c r="AZ42" s="11"/>
      <c r="BA42" s="11"/>
      <c r="BB42" s="11"/>
      <c r="BD42" s="11"/>
      <c r="BE42" s="11"/>
      <c r="BF42" s="11"/>
    </row>
    <row r="43" spans="1:58" x14ac:dyDescent="0.25">
      <c r="A43" s="104">
        <v>556</v>
      </c>
      <c r="B43" s="56" t="s">
        <v>285</v>
      </c>
      <c r="C43" s="56" t="s">
        <v>5</v>
      </c>
      <c r="D43" s="56" t="s">
        <v>208</v>
      </c>
      <c r="E43" s="56" t="s">
        <v>173</v>
      </c>
      <c r="F43" s="56" t="s">
        <v>159</v>
      </c>
      <c r="G43" s="56">
        <v>0</v>
      </c>
      <c r="H43" s="57">
        <v>0</v>
      </c>
      <c r="I43" s="56" t="s">
        <v>190</v>
      </c>
      <c r="J43" s="58">
        <v>1.9060763560741907</v>
      </c>
      <c r="K43" s="59">
        <f>('Opportunity List'!$J43*Convert_PJ_to_MWh)/1000</f>
        <v>529.46565446505724</v>
      </c>
      <c r="L43" s="59">
        <v>69.377804592038913</v>
      </c>
      <c r="M43" s="59">
        <f>'Opportunity List'!$N43/Convert_GJ_to_MWh</f>
        <v>27473.863806409157</v>
      </c>
      <c r="N43" s="59">
        <v>7631.6288412189569</v>
      </c>
      <c r="O43" s="60">
        <v>0</v>
      </c>
      <c r="P43" s="59">
        <f>'Opportunity List'!$L43*'Opportunity List'!$O43</f>
        <v>0</v>
      </c>
      <c r="Q43" s="60">
        <v>0.16</v>
      </c>
      <c r="R43" s="59">
        <f>'Opportunity List'!$J43*'Opportunity List'!$Q43*Convert_PJ_to_MWh</f>
        <v>84714.504714409151</v>
      </c>
      <c r="S43" s="60">
        <v>0</v>
      </c>
      <c r="T43" s="59">
        <v>20</v>
      </c>
      <c r="U43" s="59">
        <v>0</v>
      </c>
      <c r="V43" s="59">
        <f>(('Opportunity List'!$R43*'Opportunity List'!$S43)*'Opportunity List'!$O43)*'Opportunity List'!$T43</f>
        <v>0</v>
      </c>
      <c r="W43" s="59">
        <f>'Opportunity List'!$Y43*'Opportunity List'!$P43</f>
        <v>0</v>
      </c>
      <c r="X43" s="59">
        <f>IF('Opportunity List'!$P43=0,0,IF(OR('Opportunity List'!$A43={600,601}),4.52,IF(OR('Opportunity List'!$A43={602,603,604,605}),1.9,('Opportunity List'!$V43/'Opportunity List'!$P43))))</f>
        <v>0</v>
      </c>
      <c r="Y43" s="59">
        <f>IF('Opportunity List'!$X43=0,0,'Opportunity List'!$X43/'Opportunity List'!$T43)</f>
        <v>0</v>
      </c>
      <c r="Z43" s="61">
        <f>'Opportunity List'!$W43*'Opportunity List'!$H43</f>
        <v>0</v>
      </c>
      <c r="AA43" s="61">
        <f>'Opportunity List'!$Z43+'Opportunity List'!$W43</f>
        <v>0</v>
      </c>
      <c r="AB43" s="61">
        <f>IF('Opportunity List'!$F43="Electricity", 'Opportunity List'!$W43, 0)+IF('Opportunity List'!$G43="Electricity",'Opportunity List'!$Z43,0)</f>
        <v>0</v>
      </c>
      <c r="AC43" s="61">
        <f>IF('Opportunity List'!$F43="Natural Gas",'Opportunity List'!$W43, 0)+IF('Opportunity List'!$G43="Natural Gas",'Opportunity List'!$Z43,0)</f>
        <v>0</v>
      </c>
      <c r="AD43" s="61">
        <f>'Opportunity List'!$Y43*VLOOKUP('Opportunity List'!$T43,'Discount rate'!$B$4:$D$45,3,FALSE)</f>
        <v>0</v>
      </c>
      <c r="AE43" s="59">
        <v>51416.789303989426</v>
      </c>
      <c r="AF43" s="62" t="s">
        <v>168</v>
      </c>
      <c r="AG43" s="63">
        <v>0</v>
      </c>
      <c r="AH43" s="64">
        <f>'Opportunity List'!$AG43*VLOOKUP('Opportunity List'!$T43,'Discount rate'!$B$4:$D$45,3,FALSE)</f>
        <v>0</v>
      </c>
      <c r="AI43" s="59">
        <f>'Opportunity List'!$AE43-'Opportunity List'!$AH43</f>
        <v>51416.789303989426</v>
      </c>
      <c r="AJ43" s="64" t="e">
        <f>'Opportunity List'!$AI43/'Opportunity List'!$AD43</f>
        <v>#DIV/0!</v>
      </c>
      <c r="AK43" s="59">
        <f>'Opportunity List'!$P43*'Opportunity List'!$AE43</f>
        <v>0</v>
      </c>
      <c r="AL43" s="59">
        <v>0</v>
      </c>
      <c r="AM43" s="65">
        <v>0</v>
      </c>
      <c r="AN43" s="65">
        <v>0</v>
      </c>
      <c r="AO43" s="65">
        <v>0</v>
      </c>
      <c r="AP43" s="65">
        <v>0</v>
      </c>
      <c r="AQ43" s="65">
        <v>0</v>
      </c>
      <c r="AR43" s="65">
        <v>0</v>
      </c>
      <c r="AS43" s="65" t="e">
        <f>#VALUE!</f>
        <v>#VALUE!</v>
      </c>
      <c r="AT43" s="65" t="e">
        <f>#VALUE!</f>
        <v>#VALUE!</v>
      </c>
      <c r="AU43" s="65" t="e">
        <f>#VALUE!</f>
        <v>#VALUE!</v>
      </c>
      <c r="AV43" s="65" t="e">
        <f>#VALUE!</f>
        <v>#VALUE!</v>
      </c>
      <c r="AW43" s="65" t="e">
        <f>#VALUE!</f>
        <v>#VALUE!</v>
      </c>
      <c r="AX43" s="56" t="str">
        <f>IF('Opportunity List'!$AY43&lt;=0.1,"Early",IF(AND('Opportunity List'!$AY43&gt;0.1,'Opportunity List'!$AY43&lt;=0.25),"Establishing","Mature"))</f>
        <v>Establishing</v>
      </c>
      <c r="AY43" s="105">
        <v>0.25</v>
      </c>
      <c r="AZ43" s="11"/>
      <c r="BA43" s="11"/>
      <c r="BB43" s="11"/>
      <c r="BD43" s="11"/>
      <c r="BE43" s="11"/>
      <c r="BF43" s="11"/>
    </row>
    <row r="44" spans="1:58" x14ac:dyDescent="0.25">
      <c r="A44" s="104">
        <v>262</v>
      </c>
      <c r="B44" s="56" t="s">
        <v>194</v>
      </c>
      <c r="C44" s="56" t="s">
        <v>5</v>
      </c>
      <c r="D44" s="56" t="s">
        <v>195</v>
      </c>
      <c r="E44" s="56" t="s">
        <v>189</v>
      </c>
      <c r="F44" s="56" t="s">
        <v>2</v>
      </c>
      <c r="G44" s="56">
        <v>0</v>
      </c>
      <c r="H44" s="57">
        <v>0</v>
      </c>
      <c r="I44" s="56" t="s">
        <v>190</v>
      </c>
      <c r="J44" s="58">
        <v>6.0607445810719502</v>
      </c>
      <c r="K44" s="59">
        <f>('Opportunity List'!$J44*Convert_PJ_to_MWh)/1000</f>
        <v>1683.5401614088887</v>
      </c>
      <c r="L44" s="59">
        <v>319.76071441764265</v>
      </c>
      <c r="M44" s="59">
        <f>'Opportunity List'!$N44/Convert_GJ_to_MWh</f>
        <v>18953.999984836802</v>
      </c>
      <c r="N44" s="59">
        <v>5265</v>
      </c>
      <c r="O44" s="60">
        <v>0.36000000000000004</v>
      </c>
      <c r="P44" s="59">
        <f>'Opportunity List'!$L44*'Opportunity List'!$O44</f>
        <v>115.11385719035137</v>
      </c>
      <c r="Q44" s="60">
        <v>0.11</v>
      </c>
      <c r="R44" s="59">
        <f>'Opportunity List'!$J44*'Opportunity List'!$Q44*Convert_PJ_to_MWh</f>
        <v>185189.41775497774</v>
      </c>
      <c r="S44" s="60">
        <v>2.9094850520956572E-2</v>
      </c>
      <c r="T44" s="59">
        <v>10</v>
      </c>
      <c r="U44" s="59">
        <v>0</v>
      </c>
      <c r="V44" s="59">
        <f>(('Opportunity List'!$R44*'Opportunity List'!$S44)*'Opportunity List'!$O44)*'Opportunity List'!$T44</f>
        <v>19397.010339518612</v>
      </c>
      <c r="W44" s="59">
        <f>'Opportunity List'!$Y44*'Opportunity List'!$P44</f>
        <v>1939.7010339518611</v>
      </c>
      <c r="X44" s="59">
        <f>IF('Opportunity List'!$P44=0,0,IF(OR('Opportunity List'!$A44={600,601}),4.52,IF(OR('Opportunity List'!$A44={602,603,604,605}),1.9,('Opportunity List'!$V44/'Opportunity List'!$P44))))</f>
        <v>168.50282679211998</v>
      </c>
      <c r="Y44" s="59">
        <f>IF('Opportunity List'!$X44=0,0,'Opportunity List'!$X44/'Opportunity List'!$T44)</f>
        <v>16.850282679211997</v>
      </c>
      <c r="Z44" s="61">
        <f>'Opportunity List'!$W44*'Opportunity List'!$H44</f>
        <v>0</v>
      </c>
      <c r="AA44" s="61">
        <f>'Opportunity List'!$Z44+'Opportunity List'!$W44</f>
        <v>1939.7010339518611</v>
      </c>
      <c r="AB44" s="61">
        <f>IF('Opportunity List'!$F44="Electricity", 'Opportunity List'!$W44, 0)+IF('Opportunity List'!$G44="Electricity",'Opportunity List'!$Z44,0)</f>
        <v>1939.7010339518611</v>
      </c>
      <c r="AC44" s="61">
        <f>IF('Opportunity List'!$F44="Natural Gas",'Opportunity List'!$W44, 0)+IF('Opportunity List'!$G44="Natural Gas",'Opportunity List'!$Z44,0)</f>
        <v>0</v>
      </c>
      <c r="AD44" s="61">
        <f>'Opportunity List'!$Y44*VLOOKUP('Opportunity List'!$T44,'Discount rate'!$B$4:$D$45,3,FALSE)</f>
        <v>135.19961706442172</v>
      </c>
      <c r="AE44" s="59">
        <v>5524.0227097277348</v>
      </c>
      <c r="AF44" s="62" t="s">
        <v>164</v>
      </c>
      <c r="AG44" s="63">
        <v>0</v>
      </c>
      <c r="AH44" s="64">
        <f>'Opportunity List'!$AG44*VLOOKUP('Opportunity List'!$T44,'Discount rate'!$B$4:$D$45,3,FALSE)</f>
        <v>0</v>
      </c>
      <c r="AI44" s="59">
        <f>'Opportunity List'!$AE44-'Opportunity List'!$AH44</f>
        <v>5524.0227097277348</v>
      </c>
      <c r="AJ44" s="64">
        <f>'Opportunity List'!$AI44/'Opportunity List'!$AD44</f>
        <v>40.858271862527353</v>
      </c>
      <c r="AK44" s="59">
        <f>'Opportunity List'!$P44*'Opportunity List'!$AE44</f>
        <v>635891.56132385624</v>
      </c>
      <c r="AL44" s="59">
        <v>6264</v>
      </c>
      <c r="AM44" s="65">
        <v>0.58301808345736439</v>
      </c>
      <c r="AN44" s="65">
        <v>0.61518834353034613</v>
      </c>
      <c r="AO44" s="65">
        <v>0.69104211075204125</v>
      </c>
      <c r="AP44" s="65">
        <v>0.42172968672218059</v>
      </c>
      <c r="AQ44" s="65">
        <v>0.58332102550669063</v>
      </c>
      <c r="AR44" s="65">
        <v>0.5121790134884675</v>
      </c>
      <c r="AS44" s="65" t="e">
        <f>#VALUE!</f>
        <v>#VALUE!</v>
      </c>
      <c r="AT44" s="65" t="e">
        <f>#VALUE!</f>
        <v>#VALUE!</v>
      </c>
      <c r="AU44" s="65" t="e">
        <f>#VALUE!</f>
        <v>#VALUE!</v>
      </c>
      <c r="AV44" s="65" t="e">
        <f>#VALUE!</f>
        <v>#VALUE!</v>
      </c>
      <c r="AW44" s="65" t="e">
        <f>#VALUE!</f>
        <v>#VALUE!</v>
      </c>
      <c r="AX44" s="56" t="str">
        <f>IF('Opportunity List'!$AY44&lt;=0.1,"Early",IF(AND('Opportunity List'!$AY44&gt;0.1,'Opportunity List'!$AY44&lt;=0.25),"Establishing","Mature"))</f>
        <v>Establishing</v>
      </c>
      <c r="AY44" s="105">
        <v>0.25</v>
      </c>
      <c r="AZ44" s="11"/>
      <c r="BA44" s="11"/>
      <c r="BB44" s="11"/>
      <c r="BD44" s="11"/>
      <c r="BE44" s="11"/>
      <c r="BF44" s="11"/>
    </row>
    <row r="45" spans="1:58" x14ac:dyDescent="0.25">
      <c r="A45" s="104">
        <v>319</v>
      </c>
      <c r="B45" s="56" t="s">
        <v>245</v>
      </c>
      <c r="C45" s="56" t="s">
        <v>5</v>
      </c>
      <c r="D45" s="56" t="s">
        <v>195</v>
      </c>
      <c r="E45" s="56" t="s">
        <v>189</v>
      </c>
      <c r="F45" s="56" t="s">
        <v>2</v>
      </c>
      <c r="G45" s="56">
        <v>0</v>
      </c>
      <c r="H45" s="57">
        <v>0</v>
      </c>
      <c r="I45" s="56" t="s">
        <v>190</v>
      </c>
      <c r="J45" s="58">
        <v>6.0607445810719502</v>
      </c>
      <c r="K45" s="59">
        <f>('Opportunity List'!$J45*Convert_PJ_to_MWh)/1000</f>
        <v>1683.5401614088887</v>
      </c>
      <c r="L45" s="59">
        <v>319.76071441764265</v>
      </c>
      <c r="M45" s="59">
        <f>'Opportunity List'!$N45/Convert_GJ_to_MWh</f>
        <v>18953.999984836802</v>
      </c>
      <c r="N45" s="59">
        <v>5265</v>
      </c>
      <c r="O45" s="60">
        <v>0.36000000000000004</v>
      </c>
      <c r="P45" s="59">
        <f>'Opportunity List'!$L45*'Opportunity List'!$O45</f>
        <v>115.11385719035137</v>
      </c>
      <c r="Q45" s="60">
        <v>0.11</v>
      </c>
      <c r="R45" s="59">
        <f>'Opportunity List'!$J45*'Opportunity List'!$Q45*Convert_PJ_to_MWh</f>
        <v>185189.41775497774</v>
      </c>
      <c r="S45" s="60">
        <v>1.0240079294732333E-2</v>
      </c>
      <c r="T45" s="59">
        <v>11</v>
      </c>
      <c r="U45" s="59">
        <v>0</v>
      </c>
      <c r="V45" s="59">
        <f>(('Opportunity List'!$R45*'Opportunity List'!$S45)*'Opportunity List'!$O45)*'Opportunity List'!$T45</f>
        <v>7509.5631165308841</v>
      </c>
      <c r="W45" s="59">
        <f>'Opportunity List'!$Y45*'Opportunity List'!$P45</f>
        <v>682.68755604826208</v>
      </c>
      <c r="X45" s="59">
        <f>IF('Opportunity List'!$P45=0,0,IF(OR('Opportunity List'!$A45={600,601}),4.52,IF(OR('Opportunity List'!$A45={602,603,604,605}),1.9,('Opportunity List'!$V45/'Opportunity List'!$P45))))</f>
        <v>65.235961158986527</v>
      </c>
      <c r="Y45" s="59">
        <f>IF('Opportunity List'!$X45=0,0,'Opportunity List'!$X45/'Opportunity List'!$T45)</f>
        <v>5.9305419235442294</v>
      </c>
      <c r="Z45" s="61">
        <f>'Opportunity List'!$W45*'Opportunity List'!$H45</f>
        <v>0</v>
      </c>
      <c r="AA45" s="61">
        <f>'Opportunity List'!$Z45+'Opportunity List'!$W45</f>
        <v>682.68755604826208</v>
      </c>
      <c r="AB45" s="61">
        <f>IF('Opportunity List'!$F45="Electricity", 'Opportunity List'!$W45, 0)+IF('Opportunity List'!$G45="Electricity",'Opportunity List'!$Z45,0)</f>
        <v>682.68755604826208</v>
      </c>
      <c r="AC45" s="61">
        <f>IF('Opportunity List'!$F45="Natural Gas",'Opportunity List'!$W45, 0)+IF('Opportunity List'!$G45="Natural Gas",'Opportunity List'!$Z45,0)</f>
        <v>0</v>
      </c>
      <c r="AD45" s="61">
        <f>'Opportunity List'!$Y45*VLOOKUP('Opportunity List'!$T45,'Discount rate'!$B$4:$D$45,3,FALSE)</f>
        <v>50.401744452026854</v>
      </c>
      <c r="AE45" s="59">
        <v>3080.3121599265069</v>
      </c>
      <c r="AF45" s="62" t="s">
        <v>168</v>
      </c>
      <c r="AG45" s="63">
        <v>0</v>
      </c>
      <c r="AH45" s="64">
        <f>'Opportunity List'!$AG45*VLOOKUP('Opportunity List'!$T45,'Discount rate'!$B$4:$D$45,3,FALSE)</f>
        <v>0</v>
      </c>
      <c r="AI45" s="59">
        <f>'Opportunity List'!$AE45-'Opportunity List'!$AH45</f>
        <v>3080.3121599265069</v>
      </c>
      <c r="AJ45" s="64">
        <f>'Opportunity List'!$AI45/'Opportunity List'!$AD45</f>
        <v>61.115189432746611</v>
      </c>
      <c r="AK45" s="59">
        <f>'Opportunity List'!$P45*'Opportunity List'!$AE45</f>
        <v>354586.61407948268</v>
      </c>
      <c r="AL45" s="59">
        <v>6264</v>
      </c>
      <c r="AM45" s="65">
        <v>0.58301808345736439</v>
      </c>
      <c r="AN45" s="65">
        <v>0.61518834353034613</v>
      </c>
      <c r="AO45" s="65">
        <v>0.69104211075204125</v>
      </c>
      <c r="AP45" s="65">
        <v>0.42172968672218059</v>
      </c>
      <c r="AQ45" s="65">
        <v>0.58332102550669063</v>
      </c>
      <c r="AR45" s="65">
        <v>0.5121790134884675</v>
      </c>
      <c r="AS45" s="65" t="e">
        <f>#VALUE!</f>
        <v>#VALUE!</v>
      </c>
      <c r="AT45" s="65" t="e">
        <f>#VALUE!</f>
        <v>#VALUE!</v>
      </c>
      <c r="AU45" s="65" t="e">
        <f>#VALUE!</f>
        <v>#VALUE!</v>
      </c>
      <c r="AV45" s="65" t="e">
        <f>#VALUE!</f>
        <v>#VALUE!</v>
      </c>
      <c r="AW45" s="65" t="e">
        <f>#VALUE!</f>
        <v>#VALUE!</v>
      </c>
      <c r="AX45" s="56" t="str">
        <f>IF('Opportunity List'!$AY45&lt;=0.1,"Early",IF(AND('Opportunity List'!$AY45&gt;0.1,'Opportunity List'!$AY45&lt;=0.25),"Establishing","Mature"))</f>
        <v>Establishing</v>
      </c>
      <c r="AY45" s="105">
        <v>0.25</v>
      </c>
      <c r="AZ45" s="11"/>
      <c r="BA45" s="11"/>
      <c r="BB45" s="11"/>
      <c r="BD45" s="11"/>
      <c r="BE45" s="11"/>
      <c r="BF45" s="11"/>
    </row>
    <row r="46" spans="1:58" x14ac:dyDescent="0.25">
      <c r="A46" s="104">
        <v>357</v>
      </c>
      <c r="B46" s="56" t="s">
        <v>313</v>
      </c>
      <c r="C46" s="56" t="s">
        <v>5</v>
      </c>
      <c r="D46" s="56" t="s">
        <v>195</v>
      </c>
      <c r="E46" s="56" t="s">
        <v>189</v>
      </c>
      <c r="F46" s="56" t="s">
        <v>2</v>
      </c>
      <c r="G46" s="56">
        <v>0</v>
      </c>
      <c r="H46" s="57">
        <v>0</v>
      </c>
      <c r="I46" s="56" t="s">
        <v>190</v>
      </c>
      <c r="J46" s="58">
        <v>6.0607445810719502</v>
      </c>
      <c r="K46" s="59">
        <f>('Opportunity List'!$J46*Convert_PJ_to_MWh)/1000</f>
        <v>1683.5401614088887</v>
      </c>
      <c r="L46" s="59">
        <v>319.76071441764265</v>
      </c>
      <c r="M46" s="59">
        <f>'Opportunity List'!$N46/Convert_GJ_to_MWh</f>
        <v>18953.999984836802</v>
      </c>
      <c r="N46" s="59">
        <v>5265</v>
      </c>
      <c r="O46" s="60">
        <v>0.19999999999999996</v>
      </c>
      <c r="P46" s="59">
        <f>'Opportunity List'!$L46*'Opportunity List'!$O46</f>
        <v>63.952142883528516</v>
      </c>
      <c r="Q46" s="60">
        <v>0.11</v>
      </c>
      <c r="R46" s="59">
        <f>'Opportunity List'!$J46*'Opportunity List'!$Q46*Convert_PJ_to_MWh</f>
        <v>185189.41775497774</v>
      </c>
      <c r="S46" s="60">
        <v>0.22526319419351959</v>
      </c>
      <c r="T46" s="59">
        <v>3</v>
      </c>
      <c r="U46" s="59">
        <v>0</v>
      </c>
      <c r="V46" s="59">
        <f>(('Opportunity List'!$R46*'Opportunity List'!$S46)*'Opportunity List'!$O46)*'Opportunity List'!$T46</f>
        <v>25029.815864594617</v>
      </c>
      <c r="W46" s="59">
        <f>'Opportunity List'!$Y46*'Opportunity List'!$P46</f>
        <v>8343.2719548648729</v>
      </c>
      <c r="X46" s="59">
        <f>IF('Opportunity List'!$P46=0,0,IF(OR('Opportunity List'!$A46={600,601}),4.52,IF(OR('Opportunity List'!$A46={602,603,604,605}),1.9,('Opportunity List'!$V46/'Opportunity List'!$P46))))</f>
        <v>391.38353675153058</v>
      </c>
      <c r="Y46" s="59">
        <f>IF('Opportunity List'!$X46=0,0,'Opportunity List'!$X46/'Opportunity List'!$T46)</f>
        <v>130.46117891717685</v>
      </c>
      <c r="Z46" s="61">
        <f>'Opportunity List'!$W46*'Opportunity List'!$H46</f>
        <v>0</v>
      </c>
      <c r="AA46" s="61">
        <f>'Opportunity List'!$Z46+'Opportunity List'!$W46</f>
        <v>8343.2719548648729</v>
      </c>
      <c r="AB46" s="61">
        <f>IF('Opportunity List'!$F46="Electricity", 'Opportunity List'!$W46, 0)+IF('Opportunity List'!$G46="Electricity",'Opportunity List'!$Z46,0)</f>
        <v>8343.2719548648729</v>
      </c>
      <c r="AC46" s="61">
        <f>IF('Opportunity List'!$F46="Natural Gas",'Opportunity List'!$W46, 0)+IF('Opportunity List'!$G46="Natural Gas",'Opportunity List'!$Z46,0)</f>
        <v>0</v>
      </c>
      <c r="AD46" s="61">
        <f>'Opportunity List'!$Y46*VLOOKUP('Opportunity List'!$T46,'Discount rate'!$B$4:$D$45,3,FALSE)</f>
        <v>472.83254392300267</v>
      </c>
      <c r="AE46" s="59">
        <v>36802.749042851989</v>
      </c>
      <c r="AF46" s="62" t="s">
        <v>168</v>
      </c>
      <c r="AG46" s="63">
        <v>0</v>
      </c>
      <c r="AH46" s="64">
        <f>'Opportunity List'!$AG46*VLOOKUP('Opportunity List'!$T46,'Discount rate'!$B$4:$D$45,3,FALSE)</f>
        <v>0</v>
      </c>
      <c r="AI46" s="59">
        <f>'Opportunity List'!$AE46-'Opportunity List'!$AH46</f>
        <v>36802.749042851989</v>
      </c>
      <c r="AJ46" s="64">
        <f>'Opportunity List'!$AI46/'Opportunity List'!$AD46</f>
        <v>77.83463620652357</v>
      </c>
      <c r="AK46" s="59">
        <f>'Opportunity List'!$P46*'Opportunity List'!$AE46</f>
        <v>2353614.6652951129</v>
      </c>
      <c r="AL46" s="59">
        <v>6264</v>
      </c>
      <c r="AM46" s="65">
        <v>0.58301808345736439</v>
      </c>
      <c r="AN46" s="65">
        <v>0.61518834353034613</v>
      </c>
      <c r="AO46" s="65">
        <v>0.69104211075204125</v>
      </c>
      <c r="AP46" s="65">
        <v>0.42172968672218059</v>
      </c>
      <c r="AQ46" s="65">
        <v>0.58332102550669063</v>
      </c>
      <c r="AR46" s="65">
        <v>0.5121790134884675</v>
      </c>
      <c r="AS46" s="65" t="e">
        <f>#VALUE!</f>
        <v>#VALUE!</v>
      </c>
      <c r="AT46" s="65" t="e">
        <f>#VALUE!</f>
        <v>#VALUE!</v>
      </c>
      <c r="AU46" s="65" t="e">
        <f>#VALUE!</f>
        <v>#VALUE!</v>
      </c>
      <c r="AV46" s="65" t="e">
        <f>#VALUE!</f>
        <v>#VALUE!</v>
      </c>
      <c r="AW46" s="65" t="e">
        <f>#VALUE!</f>
        <v>#VALUE!</v>
      </c>
      <c r="AX46" s="56" t="str">
        <f>IF('Opportunity List'!$AY46&lt;=0.1,"Early",IF(AND('Opportunity List'!$AY46&gt;0.1,'Opportunity List'!$AY46&lt;=0.25),"Establishing","Mature"))</f>
        <v>Establishing</v>
      </c>
      <c r="AY46" s="105">
        <v>0.25</v>
      </c>
      <c r="AZ46" s="11"/>
      <c r="BA46" s="11"/>
      <c r="BB46" s="11"/>
      <c r="BD46" s="11"/>
      <c r="BE46" s="11"/>
      <c r="BF46" s="11"/>
    </row>
    <row r="47" spans="1:58" x14ac:dyDescent="0.25">
      <c r="A47" s="104">
        <v>231</v>
      </c>
      <c r="B47" s="56" t="s">
        <v>206</v>
      </c>
      <c r="C47" s="56" t="s">
        <v>5</v>
      </c>
      <c r="D47" s="56" t="s">
        <v>195</v>
      </c>
      <c r="E47" s="56" t="s">
        <v>166</v>
      </c>
      <c r="F47" s="56" t="s">
        <v>2</v>
      </c>
      <c r="G47" s="56">
        <v>0</v>
      </c>
      <c r="H47" s="57">
        <v>0</v>
      </c>
      <c r="I47" s="56" t="s">
        <v>190</v>
      </c>
      <c r="J47" s="58">
        <v>6.0607445810719502</v>
      </c>
      <c r="K47" s="59">
        <f>('Opportunity List'!$J47*Convert_PJ_to_MWh)/1000</f>
        <v>1683.5401614088887</v>
      </c>
      <c r="L47" s="59">
        <v>319.76071441764265</v>
      </c>
      <c r="M47" s="59">
        <f>'Opportunity List'!$N47/Convert_GJ_to_MWh</f>
        <v>18953.999984836802</v>
      </c>
      <c r="N47" s="59">
        <v>5265</v>
      </c>
      <c r="O47" s="60">
        <v>0.16000000000000003</v>
      </c>
      <c r="P47" s="59">
        <f>'Opportunity List'!$L47*'Opportunity List'!$O47</f>
        <v>51.16171430682283</v>
      </c>
      <c r="Q47" s="60">
        <v>0.02</v>
      </c>
      <c r="R47" s="59">
        <f>'Opportunity List'!$J47*'Opportunity List'!$Q47*Convert_PJ_to_MWh</f>
        <v>33670.803228177771</v>
      </c>
      <c r="S47" s="60">
        <v>0.40550714007140037</v>
      </c>
      <c r="T47" s="59">
        <v>11</v>
      </c>
      <c r="U47" s="59">
        <v>0</v>
      </c>
      <c r="V47" s="59">
        <f>(('Opportunity List'!$R47*'Opportunity List'!$S47)*'Opportunity List'!$O47)*'Opportunity List'!$T47</f>
        <v>24030.601972898836</v>
      </c>
      <c r="W47" s="59">
        <f>'Opportunity List'!$Y47*'Opportunity List'!$P47</f>
        <v>2184.6001793544397</v>
      </c>
      <c r="X47" s="59">
        <f>IF('Opportunity List'!$P47=0,0,IF(OR('Opportunity List'!$A47={600,601}),4.52,IF(OR('Opportunity List'!$A47={602,603,604,605}),1.9,('Opportunity List'!$V47/'Opportunity List'!$P47))))</f>
        <v>469.69892034470314</v>
      </c>
      <c r="Y47" s="59">
        <f>IF('Opportunity List'!$X47=0,0,'Opportunity List'!$X47/'Opportunity List'!$T47)</f>
        <v>42.699901849518469</v>
      </c>
      <c r="Z47" s="61">
        <f>'Opportunity List'!$W47*'Opportunity List'!$H47</f>
        <v>0</v>
      </c>
      <c r="AA47" s="61">
        <f>'Opportunity List'!$Z47+'Opportunity List'!$W47</f>
        <v>2184.6001793544397</v>
      </c>
      <c r="AB47" s="61">
        <f>IF('Opportunity List'!$F47="Electricity", 'Opportunity List'!$W47, 0)+IF('Opportunity List'!$G47="Electricity",'Opportunity List'!$Z47,0)</f>
        <v>2184.6001793544397</v>
      </c>
      <c r="AC47" s="61">
        <f>IF('Opportunity List'!$F47="Natural Gas",'Opportunity List'!$W47, 0)+IF('Opportunity List'!$G47="Natural Gas",'Opportunity List'!$Z47,0)</f>
        <v>0</v>
      </c>
      <c r="AD47" s="61">
        <f>'Opportunity List'!$Y47*VLOOKUP('Opportunity List'!$T47,'Discount rate'!$B$4:$D$45,3,FALSE)</f>
        <v>362.8925600545935</v>
      </c>
      <c r="AE47" s="59">
        <v>11881.204045430812</v>
      </c>
      <c r="AF47" s="62" t="s">
        <v>164</v>
      </c>
      <c r="AG47" s="63">
        <v>0</v>
      </c>
      <c r="AH47" s="64">
        <f>'Opportunity List'!$AG47*VLOOKUP('Opportunity List'!$T47,'Discount rate'!$B$4:$D$45,3,FALSE)</f>
        <v>0</v>
      </c>
      <c r="AI47" s="59">
        <f>'Opportunity List'!$AE47-'Opportunity List'!$AH47</f>
        <v>11881.204045430812</v>
      </c>
      <c r="AJ47" s="64">
        <f>'Opportunity List'!$AI47/'Opportunity List'!$AD47</f>
        <v>32.740280053257102</v>
      </c>
      <c r="AK47" s="59">
        <f>'Opportunity List'!$P47*'Opportunity List'!$AE47</f>
        <v>607862.76699339889</v>
      </c>
      <c r="AL47" s="59">
        <v>6264</v>
      </c>
      <c r="AM47" s="65">
        <v>0.58301808345736439</v>
      </c>
      <c r="AN47" s="65">
        <v>0.61518834353034613</v>
      </c>
      <c r="AO47" s="65">
        <v>0.69104211075204114</v>
      </c>
      <c r="AP47" s="65">
        <v>0.42172968672218053</v>
      </c>
      <c r="AQ47" s="65">
        <v>0.58332102550669063</v>
      </c>
      <c r="AR47" s="65">
        <v>0.51217901348846739</v>
      </c>
      <c r="AS47" s="65" t="e">
        <f>#VALUE!</f>
        <v>#VALUE!</v>
      </c>
      <c r="AT47" s="65" t="e">
        <f>#VALUE!</f>
        <v>#VALUE!</v>
      </c>
      <c r="AU47" s="65" t="e">
        <f>#VALUE!</f>
        <v>#VALUE!</v>
      </c>
      <c r="AV47" s="65" t="e">
        <f>#VALUE!</f>
        <v>#VALUE!</v>
      </c>
      <c r="AW47" s="65" t="e">
        <f>#VALUE!</f>
        <v>#VALUE!</v>
      </c>
      <c r="AX47" s="56" t="str">
        <f>IF('Opportunity List'!$AY47&lt;=0.1,"Early",IF(AND('Opportunity List'!$AY47&gt;0.1,'Opportunity List'!$AY47&lt;=0.25),"Establishing","Mature"))</f>
        <v>Establishing</v>
      </c>
      <c r="AY47" s="105">
        <v>0.25</v>
      </c>
      <c r="AZ47" s="11"/>
      <c r="BA47" s="11"/>
      <c r="BB47" s="11"/>
      <c r="BD47" s="11"/>
      <c r="BE47" s="11"/>
      <c r="BF47" s="11"/>
    </row>
    <row r="48" spans="1:58" x14ac:dyDescent="0.25">
      <c r="A48" s="104">
        <v>206</v>
      </c>
      <c r="B48" s="56" t="s">
        <v>206</v>
      </c>
      <c r="C48" s="56" t="s">
        <v>5</v>
      </c>
      <c r="D48" s="56" t="s">
        <v>195</v>
      </c>
      <c r="E48" s="56" t="s">
        <v>166</v>
      </c>
      <c r="F48" s="56" t="s">
        <v>159</v>
      </c>
      <c r="G48" s="56">
        <v>0</v>
      </c>
      <c r="H48" s="57">
        <v>0</v>
      </c>
      <c r="I48" s="56" t="s">
        <v>190</v>
      </c>
      <c r="J48" s="58">
        <v>1.5277808684834779</v>
      </c>
      <c r="K48" s="59">
        <f>('Opportunity List'!$J48*Convert_PJ_to_MWh)/1000</f>
        <v>424.3835745787473</v>
      </c>
      <c r="L48" s="59">
        <v>126.86708150757914</v>
      </c>
      <c r="M48" s="59">
        <f>'Opportunity List'!$N48/Convert_GJ_to_MWh</f>
        <v>12042.374184906232</v>
      </c>
      <c r="N48" s="59">
        <v>3345.1039429278139</v>
      </c>
      <c r="O48" s="60">
        <v>0.16000000000000003</v>
      </c>
      <c r="P48" s="59">
        <f>'Opportunity List'!$L48*'Opportunity List'!$O48</f>
        <v>20.298733041212667</v>
      </c>
      <c r="Q48" s="60">
        <v>0.19</v>
      </c>
      <c r="R48" s="59">
        <f>'Opportunity List'!$J48*'Opportunity List'!$Q48*Convert_PJ_to_MWh</f>
        <v>80632.879169961991</v>
      </c>
      <c r="S48" s="60">
        <v>8.4418545839676881E-2</v>
      </c>
      <c r="T48" s="59">
        <v>11</v>
      </c>
      <c r="U48" s="59">
        <v>0</v>
      </c>
      <c r="V48" s="59">
        <f>(('Opportunity List'!$R48*'Opportunity List'!$S48)*'Opportunity List'!$O48)*'Opportunity List'!$T48</f>
        <v>11980.162315254434</v>
      </c>
      <c r="W48" s="59">
        <f>'Opportunity List'!$Y48*'Opportunity List'!$P48</f>
        <v>1089.1056650231303</v>
      </c>
      <c r="X48" s="59">
        <f>IF('Opportunity List'!$P48=0,0,IF(OR('Opportunity List'!$A48={600,601}),4.52,IF(OR('Opportunity List'!$A48={602,603,604,605}),1.9,('Opportunity List'!$V48/'Opportunity List'!$P48))))</f>
        <v>590.19261403807923</v>
      </c>
      <c r="Y48" s="59">
        <f>IF('Opportunity List'!$X48=0,0,'Opportunity List'!$X48/'Opportunity List'!$T48)</f>
        <v>53.653874003461745</v>
      </c>
      <c r="Z48" s="61">
        <f>'Opportunity List'!$W48*'Opportunity List'!$H48</f>
        <v>0</v>
      </c>
      <c r="AA48" s="61">
        <f>'Opportunity List'!$Z48+'Opportunity List'!$W48</f>
        <v>1089.1056650231303</v>
      </c>
      <c r="AB48" s="61">
        <f>IF('Opportunity List'!$F48="Electricity", 'Opportunity List'!$W48, 0)+IF('Opportunity List'!$G48="Electricity",'Opportunity List'!$Z48,0)</f>
        <v>0</v>
      </c>
      <c r="AC48" s="61">
        <f>IF('Opportunity List'!$F48="Natural Gas",'Opportunity List'!$W48, 0)+IF('Opportunity List'!$G48="Natural Gas",'Opportunity List'!$Z48,0)</f>
        <v>1089.1056650231303</v>
      </c>
      <c r="AD48" s="61">
        <f>'Opportunity List'!$Y48*VLOOKUP('Opportunity List'!$T48,'Discount rate'!$B$4:$D$45,3,FALSE)</f>
        <v>455.98680209103117</v>
      </c>
      <c r="AE48" s="59">
        <v>11881.204045430812</v>
      </c>
      <c r="AF48" s="62" t="s">
        <v>164</v>
      </c>
      <c r="AG48" s="63">
        <v>0</v>
      </c>
      <c r="AH48" s="64">
        <f>'Opportunity List'!$AG48*VLOOKUP('Opportunity List'!$T48,'Discount rate'!$B$4:$D$45,3,FALSE)</f>
        <v>0</v>
      </c>
      <c r="AI48" s="59">
        <f>'Opportunity List'!$AE48-'Opportunity List'!$AH48</f>
        <v>11881.204045430812</v>
      </c>
      <c r="AJ48" s="64">
        <f>'Opportunity List'!$AI48/'Opportunity List'!$AD48</f>
        <v>26.056026163360098</v>
      </c>
      <c r="AK48" s="59">
        <f>'Opportunity List'!$P48*'Opportunity List'!$AE48</f>
        <v>241173.38912637602</v>
      </c>
      <c r="AL48" s="59" t="s">
        <v>175</v>
      </c>
      <c r="AM48" s="65" t="s">
        <v>175</v>
      </c>
      <c r="AN48" s="65" t="s">
        <v>175</v>
      </c>
      <c r="AO48" s="65" t="s">
        <v>175</v>
      </c>
      <c r="AP48" s="65" t="s">
        <v>175</v>
      </c>
      <c r="AQ48" s="65" t="s">
        <v>175</v>
      </c>
      <c r="AR48" s="65" t="s">
        <v>175</v>
      </c>
      <c r="AS48" s="65" t="e">
        <f>#VALUE!</f>
        <v>#VALUE!</v>
      </c>
      <c r="AT48" s="65" t="e">
        <f>#VALUE!</f>
        <v>#VALUE!</v>
      </c>
      <c r="AU48" s="65" t="e">
        <f>#VALUE!</f>
        <v>#VALUE!</v>
      </c>
      <c r="AV48" s="65" t="e">
        <f>#VALUE!</f>
        <v>#VALUE!</v>
      </c>
      <c r="AW48" s="65" t="e">
        <f>#VALUE!</f>
        <v>#VALUE!</v>
      </c>
      <c r="AX48" s="56" t="str">
        <f>IF('Opportunity List'!$AY48&lt;=0.1,"Early",IF(AND('Opportunity List'!$AY48&gt;0.1,'Opportunity List'!$AY48&lt;=0.25),"Establishing","Mature"))</f>
        <v>Establishing</v>
      </c>
      <c r="AY48" s="105">
        <v>0.25</v>
      </c>
      <c r="AZ48" s="11"/>
      <c r="BA48" s="11"/>
      <c r="BB48" s="11"/>
      <c r="BD48" s="11"/>
      <c r="BE48" s="11"/>
      <c r="BF48" s="11"/>
    </row>
    <row r="49" spans="1:58" x14ac:dyDescent="0.25">
      <c r="A49" s="104">
        <v>325</v>
      </c>
      <c r="B49" s="56" t="s">
        <v>247</v>
      </c>
      <c r="C49" s="56" t="s">
        <v>5</v>
      </c>
      <c r="D49" s="56" t="s">
        <v>195</v>
      </c>
      <c r="E49" s="56" t="s">
        <v>166</v>
      </c>
      <c r="F49" s="56" t="s">
        <v>2</v>
      </c>
      <c r="G49" s="56" t="s">
        <v>167</v>
      </c>
      <c r="H49" s="57">
        <v>-1</v>
      </c>
      <c r="I49" s="56" t="s">
        <v>190</v>
      </c>
      <c r="J49" s="58">
        <v>6.0607445810719502</v>
      </c>
      <c r="K49" s="59">
        <f>('Opportunity List'!$J49*Convert_PJ_to_MWh)/1000</f>
        <v>1683.5401614088887</v>
      </c>
      <c r="L49" s="59">
        <v>319.76071441764265</v>
      </c>
      <c r="M49" s="59">
        <f>'Opportunity List'!$N49/Convert_GJ_to_MWh</f>
        <v>18953.999984836802</v>
      </c>
      <c r="N49" s="59">
        <v>5265</v>
      </c>
      <c r="O49" s="60">
        <v>7.9999999999999988E-2</v>
      </c>
      <c r="P49" s="59">
        <f>'Opportunity List'!$L49*'Opportunity List'!$O49</f>
        <v>25.580857153411408</v>
      </c>
      <c r="Q49" s="60">
        <v>0.02</v>
      </c>
      <c r="R49" s="59">
        <f>'Opportunity List'!$J49*'Opportunity List'!$Q49*Convert_PJ_to_MWh</f>
        <v>33670.803228177771</v>
      </c>
      <c r="S49" s="60">
        <v>0.3942430528471948</v>
      </c>
      <c r="T49" s="59">
        <v>8</v>
      </c>
      <c r="U49" s="59">
        <v>0</v>
      </c>
      <c r="V49" s="59">
        <f>(('Opportunity List'!$R49*'Opportunity List'!$S49)*'Opportunity List'!$O49)*'Opportunity List'!$T49</f>
        <v>8495.6673641561501</v>
      </c>
      <c r="W49" s="59">
        <f>'Opportunity List'!$Y49*'Opportunity List'!$P49</f>
        <v>1061.9584205195188</v>
      </c>
      <c r="X49" s="59">
        <f>IF('Opportunity List'!$P49=0,0,IF(OR('Opportunity List'!$A49={600,601}),4.52,IF(OR('Opportunity List'!$A49={602,603,604,605}),1.9,('Opportunity List'!$V49/'Opportunity List'!$P49))))</f>
        <v>332.11034771847693</v>
      </c>
      <c r="Y49" s="59">
        <f>IF('Opportunity List'!$X49=0,0,'Opportunity List'!$X49/'Opportunity List'!$T49)</f>
        <v>41.513793464809616</v>
      </c>
      <c r="Z49" s="61">
        <f>'Opportunity List'!$W49*'Opportunity List'!$H49</f>
        <v>-1061.9584205195188</v>
      </c>
      <c r="AA49" s="61">
        <f>'Opportunity List'!$Z49+'Opportunity List'!$W49</f>
        <v>0</v>
      </c>
      <c r="AB49" s="61">
        <f>IF('Opportunity List'!$F49="Electricity", 'Opportunity List'!$W49, 0)+IF('Opportunity List'!$G49="Electricity",'Opportunity List'!$Z49,0)</f>
        <v>1061.9584205195188</v>
      </c>
      <c r="AC49" s="61">
        <f>IF('Opportunity List'!$F49="Natural Gas",'Opportunity List'!$W49, 0)+IF('Opportunity List'!$G49="Natural Gas",'Opportunity List'!$Z49,0)</f>
        <v>-1061.9584205195188</v>
      </c>
      <c r="AD49" s="61">
        <f>'Opportunity List'!$Y49*VLOOKUP('Opportunity List'!$T49,'Discount rate'!$B$4:$D$45,3,FALSE)</f>
        <v>289.40504636849283</v>
      </c>
      <c r="AE49" s="59">
        <v>18481.872959559038</v>
      </c>
      <c r="AF49" s="62" t="s">
        <v>168</v>
      </c>
      <c r="AG49" s="63">
        <v>0</v>
      </c>
      <c r="AH49" s="64">
        <f>'Opportunity List'!$AG49*VLOOKUP('Opportunity List'!$T49,'Discount rate'!$B$4:$D$45,3,FALSE)</f>
        <v>0</v>
      </c>
      <c r="AI49" s="59">
        <f>'Opportunity List'!$AE49-'Opportunity List'!$AH49</f>
        <v>18481.872959559038</v>
      </c>
      <c r="AJ49" s="64">
        <f>'Opportunity List'!$AI49/'Opportunity List'!$AD49</f>
        <v>63.861612613438993</v>
      </c>
      <c r="AK49" s="59">
        <f>'Opportunity List'!$P49*'Opportunity List'!$AE49</f>
        <v>472782.15210597665</v>
      </c>
      <c r="AL49" s="59">
        <v>6264</v>
      </c>
      <c r="AM49" s="65">
        <v>0.58301808345736439</v>
      </c>
      <c r="AN49" s="65">
        <v>0.61518834353034613</v>
      </c>
      <c r="AO49" s="65">
        <v>0.69104211075204114</v>
      </c>
      <c r="AP49" s="65">
        <v>0.42172968672218053</v>
      </c>
      <c r="AQ49" s="65">
        <v>0.58332102550669063</v>
      </c>
      <c r="AR49" s="65">
        <v>0.51217901348846739</v>
      </c>
      <c r="AS49" s="65" t="e">
        <f>#VALUE!</f>
        <v>#VALUE!</v>
      </c>
      <c r="AT49" s="65" t="e">
        <f>#VALUE!</f>
        <v>#VALUE!</v>
      </c>
      <c r="AU49" s="65" t="e">
        <f>#VALUE!</f>
        <v>#VALUE!</v>
      </c>
      <c r="AV49" s="65" t="e">
        <f>#VALUE!</f>
        <v>#VALUE!</v>
      </c>
      <c r="AW49" s="65" t="e">
        <f>#VALUE!</f>
        <v>#VALUE!</v>
      </c>
      <c r="AX49" s="56" t="str">
        <f>IF('Opportunity List'!$AY49&lt;=0.1,"Early",IF(AND('Opportunity List'!$AY49&gt;0.1,'Opportunity List'!$AY49&lt;=0.25),"Establishing","Mature"))</f>
        <v>Establishing</v>
      </c>
      <c r="AY49" s="105">
        <v>0.25</v>
      </c>
      <c r="AZ49" s="11"/>
      <c r="BA49" s="11"/>
      <c r="BB49" s="11"/>
      <c r="BD49" s="11"/>
      <c r="BE49" s="11"/>
      <c r="BF49" s="11"/>
    </row>
    <row r="50" spans="1:58" x14ac:dyDescent="0.25">
      <c r="A50" s="104">
        <v>403</v>
      </c>
      <c r="B50" s="56" t="s">
        <v>300</v>
      </c>
      <c r="C50" s="56" t="s">
        <v>5</v>
      </c>
      <c r="D50" s="56" t="s">
        <v>195</v>
      </c>
      <c r="E50" s="56" t="s">
        <v>166</v>
      </c>
      <c r="F50" s="56" t="s">
        <v>2</v>
      </c>
      <c r="G50" s="56">
        <v>0</v>
      </c>
      <c r="H50" s="57">
        <v>0</v>
      </c>
      <c r="I50" s="56" t="s">
        <v>190</v>
      </c>
      <c r="J50" s="58">
        <v>6.0607445810719502</v>
      </c>
      <c r="K50" s="59">
        <f>('Opportunity List'!$J50*Convert_PJ_to_MWh)/1000</f>
        <v>1683.5401614088887</v>
      </c>
      <c r="L50" s="59">
        <v>319.76071441764265</v>
      </c>
      <c r="M50" s="59">
        <f>'Opportunity List'!$N50/Convert_GJ_to_MWh</f>
        <v>18953.999984836802</v>
      </c>
      <c r="N50" s="59">
        <v>5265</v>
      </c>
      <c r="O50" s="60">
        <v>0.16000000000000003</v>
      </c>
      <c r="P50" s="59">
        <f>'Opportunity List'!$L50*'Opportunity List'!$O50</f>
        <v>51.16171430682283</v>
      </c>
      <c r="Q50" s="60">
        <v>0.02</v>
      </c>
      <c r="R50" s="59">
        <f>'Opportunity List'!$J50*'Opportunity List'!$Q50*Convert_PJ_to_MWh</f>
        <v>33670.803228177771</v>
      </c>
      <c r="S50" s="60">
        <v>0.84480654181541737</v>
      </c>
      <c r="T50" s="59">
        <v>10</v>
      </c>
      <c r="U50" s="59">
        <v>0</v>
      </c>
      <c r="V50" s="59">
        <f>(('Opportunity List'!$R50*'Opportunity List'!$S50)*'Opportunity List'!$O50)*'Opportunity List'!$T50</f>
        <v>45512.503736550818</v>
      </c>
      <c r="W50" s="59">
        <f>'Opportunity List'!$Y50*'Opportunity List'!$P50</f>
        <v>4551.2503736550816</v>
      </c>
      <c r="X50" s="59">
        <f>IF('Opportunity List'!$P50=0,0,IF(OR('Opportunity List'!$A50={600,601}),4.52,IF(OR('Opportunity List'!$A50={602,603,604,605}),1.9,('Opportunity List'!$V50/'Opportunity List'!$P50))))</f>
        <v>889.58128853163464</v>
      </c>
      <c r="Y50" s="59">
        <f>IF('Opportunity List'!$X50=0,0,'Opportunity List'!$X50/'Opportunity List'!$T50)</f>
        <v>88.958128853163458</v>
      </c>
      <c r="Z50" s="61">
        <f>'Opportunity List'!$W50*'Opportunity List'!$H50</f>
        <v>0</v>
      </c>
      <c r="AA50" s="61">
        <f>'Opportunity List'!$Z50+'Opportunity List'!$W50</f>
        <v>4551.2503736550816</v>
      </c>
      <c r="AB50" s="61">
        <f>IF('Opportunity List'!$F50="Electricity", 'Opportunity List'!$W50, 0)+IF('Opportunity List'!$G50="Electricity",'Opportunity List'!$Z50,0)</f>
        <v>4551.2503736550816</v>
      </c>
      <c r="AC50" s="61">
        <f>IF('Opportunity List'!$F50="Natural Gas",'Opportunity List'!$W50, 0)+IF('Opportunity List'!$G50="Natural Gas",'Opportunity List'!$Z50,0)</f>
        <v>0</v>
      </c>
      <c r="AD50" s="61">
        <f>'Opportunity List'!$Y50*VLOOKUP('Opportunity List'!$T50,'Discount rate'!$B$4:$D$45,3,FALSE)</f>
        <v>713.76280058214627</v>
      </c>
      <c r="AE50" s="59">
        <v>94470.615189136952</v>
      </c>
      <c r="AF50" s="62" t="s">
        <v>164</v>
      </c>
      <c r="AG50" s="63">
        <v>0</v>
      </c>
      <c r="AH50" s="64">
        <f>'Opportunity List'!$AG50*VLOOKUP('Opportunity List'!$T50,'Discount rate'!$B$4:$D$45,3,FALSE)</f>
        <v>0</v>
      </c>
      <c r="AI50" s="59">
        <f>'Opportunity List'!$AE50-'Opportunity List'!$AH50</f>
        <v>94470.615189136952</v>
      </c>
      <c r="AJ50" s="64">
        <f>'Opportunity List'!$AI50/'Opportunity List'!$AD50</f>
        <v>132.35575615888996</v>
      </c>
      <c r="AK50" s="59">
        <f>'Opportunity List'!$P50*'Opportunity List'!$AE50</f>
        <v>4833278.6246964224</v>
      </c>
      <c r="AL50" s="59">
        <v>6264</v>
      </c>
      <c r="AM50" s="65">
        <v>0.58301808345736439</v>
      </c>
      <c r="AN50" s="65">
        <v>0.61518834353034613</v>
      </c>
      <c r="AO50" s="65">
        <v>0.69104211075204114</v>
      </c>
      <c r="AP50" s="65">
        <v>0.42172968672218053</v>
      </c>
      <c r="AQ50" s="65">
        <v>0.58332102550669063</v>
      </c>
      <c r="AR50" s="65">
        <v>0.51217901348846739</v>
      </c>
      <c r="AS50" s="65" t="e">
        <f>#VALUE!</f>
        <v>#VALUE!</v>
      </c>
      <c r="AT50" s="65" t="e">
        <f>#VALUE!</f>
        <v>#VALUE!</v>
      </c>
      <c r="AU50" s="65" t="e">
        <f>#VALUE!</f>
        <v>#VALUE!</v>
      </c>
      <c r="AV50" s="65" t="e">
        <f>#VALUE!</f>
        <v>#VALUE!</v>
      </c>
      <c r="AW50" s="65" t="e">
        <f>#VALUE!</f>
        <v>#VALUE!</v>
      </c>
      <c r="AX50" s="56" t="str">
        <f>IF('Opportunity List'!$AY50&lt;=0.1,"Early",IF(AND('Opportunity List'!$AY50&gt;0.1,'Opportunity List'!$AY50&lt;=0.25),"Establishing","Mature"))</f>
        <v>Establishing</v>
      </c>
      <c r="AY50" s="105">
        <v>0.25</v>
      </c>
      <c r="AZ50" s="11"/>
      <c r="BA50" s="11"/>
      <c r="BB50" s="11"/>
      <c r="BD50" s="11"/>
      <c r="BE50" s="11"/>
      <c r="BF50" s="11"/>
    </row>
    <row r="51" spans="1:58" x14ac:dyDescent="0.25">
      <c r="A51" s="104">
        <v>353</v>
      </c>
      <c r="B51" s="56" t="s">
        <v>212</v>
      </c>
      <c r="C51" s="56" t="s">
        <v>5</v>
      </c>
      <c r="D51" s="56" t="s">
        <v>195</v>
      </c>
      <c r="E51" s="56" t="s">
        <v>170</v>
      </c>
      <c r="F51" s="56" t="s">
        <v>2</v>
      </c>
      <c r="G51" s="56">
        <v>0</v>
      </c>
      <c r="H51" s="57">
        <v>0</v>
      </c>
      <c r="I51" s="56" t="s">
        <v>190</v>
      </c>
      <c r="J51" s="58">
        <v>6.0607445810719502</v>
      </c>
      <c r="K51" s="59">
        <f>('Opportunity List'!$J51*Convert_PJ_to_MWh)/1000</f>
        <v>1683.5401614088887</v>
      </c>
      <c r="L51" s="59">
        <v>319.76071441764265</v>
      </c>
      <c r="M51" s="59">
        <f>'Opportunity List'!$N51/Convert_GJ_to_MWh</f>
        <v>18953.999984836802</v>
      </c>
      <c r="N51" s="59">
        <v>5265</v>
      </c>
      <c r="O51" s="60">
        <v>0.15999999999999998</v>
      </c>
      <c r="P51" s="59">
        <f>'Opportunity List'!$L51*'Opportunity List'!$O51</f>
        <v>51.161714306822816</v>
      </c>
      <c r="Q51" s="60">
        <v>0.67</v>
      </c>
      <c r="R51" s="59">
        <f>'Opportunity List'!$J51*'Opportunity List'!$Q51*Convert_PJ_to_MWh</f>
        <v>1127971.9081439555</v>
      </c>
      <c r="S51" s="60">
        <v>7.030384163034796E-2</v>
      </c>
      <c r="T51" s="59">
        <v>12</v>
      </c>
      <c r="U51" s="59">
        <v>0</v>
      </c>
      <c r="V51" s="59">
        <f>(('Opportunity List'!$R51*'Opportunity List'!$S51)*'Opportunity List'!$O51)*'Opportunity List'!$T51</f>
        <v>152257.45611577731</v>
      </c>
      <c r="W51" s="59">
        <f>'Opportunity List'!$Y51*'Opportunity List'!$P51</f>
        <v>12688.121342981443</v>
      </c>
      <c r="X51" s="59">
        <f>IF('Opportunity List'!$P51=0,0,IF(OR('Opportunity List'!$A51={600,601}),4.52,IF(OR('Opportunity List'!$A51={602,603,604,605}),1.9,('Opportunity List'!$V51/'Opportunity List'!$P51))))</f>
        <v>2976.0037985176073</v>
      </c>
      <c r="Y51" s="59">
        <f>IF('Opportunity List'!$X51=0,0,'Opportunity List'!$X51/'Opportunity List'!$T51)</f>
        <v>248.00031654313395</v>
      </c>
      <c r="Z51" s="61">
        <f>'Opportunity List'!$W51*'Opportunity List'!$H51</f>
        <v>0</v>
      </c>
      <c r="AA51" s="61">
        <f>'Opportunity List'!$Z51+'Opportunity List'!$W51</f>
        <v>12688.121342981443</v>
      </c>
      <c r="AB51" s="61">
        <f>IF('Opportunity List'!$F51="Electricity", 'Opportunity List'!$W51, 0)+IF('Opportunity List'!$G51="Electricity",'Opportunity List'!$Z51,0)</f>
        <v>12688.121342981443</v>
      </c>
      <c r="AC51" s="61">
        <f>IF('Opportunity List'!$F51="Natural Gas",'Opportunity List'!$W51, 0)+IF('Opportunity List'!$G51="Natural Gas",'Opportunity List'!$Z51,0)</f>
        <v>0</v>
      </c>
      <c r="AD51" s="61">
        <f>'Opportunity List'!$Y51*VLOOKUP('Opportunity List'!$T51,'Discount rate'!$B$4:$D$45,3,FALSE)</f>
        <v>2217.7890322930552</v>
      </c>
      <c r="AE51" s="59">
        <v>169929.34031275066</v>
      </c>
      <c r="AF51" s="62" t="s">
        <v>164</v>
      </c>
      <c r="AG51" s="63">
        <v>0</v>
      </c>
      <c r="AH51" s="64">
        <f>'Opportunity List'!$AG51*VLOOKUP('Opportunity List'!$T51,'Discount rate'!$B$4:$D$45,3,FALSE)</f>
        <v>0</v>
      </c>
      <c r="AI51" s="59">
        <f>'Opportunity List'!$AE51-'Opportunity List'!$AH51</f>
        <v>169929.34031275066</v>
      </c>
      <c r="AJ51" s="64">
        <f>'Opportunity List'!$AI51/'Opportunity List'!$AD51</f>
        <v>76.621057205362021</v>
      </c>
      <c r="AK51" s="59">
        <f>'Opportunity List'!$P51*'Opportunity List'!$AE51</f>
        <v>8693876.3614278194</v>
      </c>
      <c r="AL51" s="59">
        <v>6264</v>
      </c>
      <c r="AM51" s="65">
        <v>0.83867432752854976</v>
      </c>
      <c r="AN51" s="65">
        <v>0.58822055536023266</v>
      </c>
      <c r="AO51" s="65">
        <v>0.92738502784470611</v>
      </c>
      <c r="AP51" s="65">
        <v>0.90991425733798825</v>
      </c>
      <c r="AQ51" s="65">
        <v>0.79359384576108527</v>
      </c>
      <c r="AR51" s="65">
        <v>0.68347836446628707</v>
      </c>
      <c r="AS51" s="65" t="e">
        <f>#VALUE!</f>
        <v>#VALUE!</v>
      </c>
      <c r="AT51" s="65" t="e">
        <f>#VALUE!</f>
        <v>#VALUE!</v>
      </c>
      <c r="AU51" s="65" t="e">
        <f>#VALUE!</f>
        <v>#VALUE!</v>
      </c>
      <c r="AV51" s="65" t="e">
        <f>#VALUE!</f>
        <v>#VALUE!</v>
      </c>
      <c r="AW51" s="65" t="e">
        <f>#VALUE!</f>
        <v>#VALUE!</v>
      </c>
      <c r="AX51" s="56" t="str">
        <f>IF('Opportunity List'!$AY51&lt;=0.1,"Early",IF(AND('Opportunity List'!$AY51&gt;0.1,'Opportunity List'!$AY51&lt;=0.25),"Establishing","Mature"))</f>
        <v>Establishing</v>
      </c>
      <c r="AY51" s="105">
        <v>0.25</v>
      </c>
      <c r="AZ51" s="11"/>
      <c r="BA51" s="11"/>
      <c r="BB51" s="11"/>
      <c r="BD51" s="11"/>
      <c r="BE51" s="11"/>
      <c r="BF51" s="11"/>
    </row>
    <row r="52" spans="1:58" x14ac:dyDescent="0.25">
      <c r="A52" s="104">
        <v>469</v>
      </c>
      <c r="B52" s="56" t="s">
        <v>212</v>
      </c>
      <c r="C52" s="56" t="s">
        <v>5</v>
      </c>
      <c r="D52" s="56" t="s">
        <v>195</v>
      </c>
      <c r="E52" s="56" t="s">
        <v>170</v>
      </c>
      <c r="F52" s="56" t="s">
        <v>167</v>
      </c>
      <c r="G52" s="56">
        <v>0</v>
      </c>
      <c r="H52" s="57">
        <v>0</v>
      </c>
      <c r="I52" s="56" t="s">
        <v>190</v>
      </c>
      <c r="J52" s="58">
        <v>1.5277808684834779</v>
      </c>
      <c r="K52" s="59">
        <f>('Opportunity List'!$J52*Convert_PJ_to_MWh)/1000</f>
        <v>424.3835745787473</v>
      </c>
      <c r="L52" s="59">
        <v>126.86708150757914</v>
      </c>
      <c r="M52" s="59">
        <f>'Opportunity List'!$N52/Convert_GJ_to_MWh</f>
        <v>12042.374184906232</v>
      </c>
      <c r="N52" s="59">
        <v>3345.1039429278139</v>
      </c>
      <c r="O52" s="60">
        <v>0.16</v>
      </c>
      <c r="P52" s="59">
        <f>'Opportunity List'!$L52*'Opportunity List'!$O52</f>
        <v>20.298733041212664</v>
      </c>
      <c r="Q52" s="60">
        <v>0.81</v>
      </c>
      <c r="R52" s="59">
        <f>'Opportunity List'!$J52*'Opportunity List'!$Q52*Convert_PJ_to_MWh</f>
        <v>343750.69540878531</v>
      </c>
      <c r="S52" s="60">
        <v>8.9972292590306507E-2</v>
      </c>
      <c r="T52" s="59">
        <v>12</v>
      </c>
      <c r="U52" s="59">
        <v>0</v>
      </c>
      <c r="V52" s="59">
        <f>(('Opportunity List'!$R52*'Opportunity List'!$S52)*'Opportunity List'!$O52)*'Opportunity List'!$T52</f>
        <v>59381.833239245883</v>
      </c>
      <c r="W52" s="59">
        <f>'Opportunity List'!$Y52*'Opportunity List'!$P52</f>
        <v>4948.4861032704903</v>
      </c>
      <c r="X52" s="59">
        <f>IF('Opportunity List'!$P52=0,0,IF(OR('Opportunity List'!$A52={600,601}),4.52,IF(OR('Opportunity List'!$A52={602,603,604,605}),1.9,('Opportunity List'!$V52/'Opportunity List'!$P52))))</f>
        <v>2925.3960391854271</v>
      </c>
      <c r="Y52" s="59">
        <f>IF('Opportunity List'!$X52=0,0,'Opportunity List'!$X52/'Opportunity List'!$T52)</f>
        <v>243.78300326545227</v>
      </c>
      <c r="Z52" s="61">
        <f>'Opportunity List'!$W52*'Opportunity List'!$H52</f>
        <v>0</v>
      </c>
      <c r="AA52" s="61">
        <f>'Opportunity List'!$Z52+'Opportunity List'!$W52</f>
        <v>4948.4861032704903</v>
      </c>
      <c r="AB52" s="61">
        <f>IF('Opportunity List'!$F52="Electricity", 'Opportunity List'!$W52, 0)+IF('Opportunity List'!$G52="Electricity",'Opportunity List'!$Z52,0)</f>
        <v>0</v>
      </c>
      <c r="AC52" s="61">
        <f>IF('Opportunity List'!$F52="Natural Gas",'Opportunity List'!$W52, 0)+IF('Opportunity List'!$G52="Natural Gas",'Opportunity List'!$Z52,0)</f>
        <v>4948.4861032704903</v>
      </c>
      <c r="AD52" s="61">
        <f>'Opportunity List'!$Y52*VLOOKUP('Opportunity List'!$T52,'Discount rate'!$B$4:$D$45,3,FALSE)</f>
        <v>2180.0749226364269</v>
      </c>
      <c r="AE52" s="59">
        <v>169929.34031275066</v>
      </c>
      <c r="AF52" s="62" t="s">
        <v>164</v>
      </c>
      <c r="AG52" s="63">
        <v>0</v>
      </c>
      <c r="AH52" s="64">
        <f>'Opportunity List'!$AG52*VLOOKUP('Opportunity List'!$T52,'Discount rate'!$B$4:$D$45,3,FALSE)</f>
        <v>0</v>
      </c>
      <c r="AI52" s="59">
        <f>'Opportunity List'!$AE52-'Opportunity List'!$AH52</f>
        <v>169929.34031275066</v>
      </c>
      <c r="AJ52" s="64">
        <f>'Opportunity List'!$AI52/'Opportunity List'!$AD52</f>
        <v>77.946559794032339</v>
      </c>
      <c r="AK52" s="59">
        <f>'Opportunity List'!$P52*'Opportunity List'!$AE52</f>
        <v>3449350.3148779031</v>
      </c>
      <c r="AL52" s="59">
        <v>6264</v>
      </c>
      <c r="AM52" s="65">
        <v>0</v>
      </c>
      <c r="AN52" s="65">
        <v>0</v>
      </c>
      <c r="AO52" s="65">
        <v>0</v>
      </c>
      <c r="AP52" s="65">
        <v>0</v>
      </c>
      <c r="AQ52" s="65">
        <v>0</v>
      </c>
      <c r="AR52" s="65">
        <v>0</v>
      </c>
      <c r="AS52" s="65" t="e">
        <f>#VALUE!</f>
        <v>#VALUE!</v>
      </c>
      <c r="AT52" s="65" t="e">
        <f>#VALUE!</f>
        <v>#VALUE!</v>
      </c>
      <c r="AU52" s="65" t="e">
        <f>#VALUE!</f>
        <v>#VALUE!</v>
      </c>
      <c r="AV52" s="65" t="e">
        <f>#VALUE!</f>
        <v>#VALUE!</v>
      </c>
      <c r="AW52" s="65" t="e">
        <f>#VALUE!</f>
        <v>#VALUE!</v>
      </c>
      <c r="AX52" s="56" t="str">
        <f>IF('Opportunity List'!$AY52&lt;=0.1,"Early",IF(AND('Opportunity List'!$AY52&gt;0.1,'Opportunity List'!$AY52&lt;=0.25),"Establishing","Mature"))</f>
        <v>Establishing</v>
      </c>
      <c r="AY52" s="105">
        <v>0.25</v>
      </c>
      <c r="AZ52" s="11"/>
      <c r="BA52" s="11"/>
      <c r="BB52" s="11"/>
      <c r="BD52" s="11"/>
      <c r="BE52" s="11"/>
      <c r="BF52" s="11"/>
    </row>
    <row r="53" spans="1:58" x14ac:dyDescent="0.25">
      <c r="A53" s="104">
        <v>268</v>
      </c>
      <c r="B53" s="56" t="s">
        <v>217</v>
      </c>
      <c r="C53" s="56" t="s">
        <v>5</v>
      </c>
      <c r="D53" s="56" t="s">
        <v>195</v>
      </c>
      <c r="E53" s="56" t="s">
        <v>170</v>
      </c>
      <c r="F53" s="56" t="s">
        <v>2</v>
      </c>
      <c r="G53" s="56">
        <v>0</v>
      </c>
      <c r="H53" s="57">
        <v>0</v>
      </c>
      <c r="I53" s="56" t="s">
        <v>190</v>
      </c>
      <c r="J53" s="58">
        <v>6.0607445810719502</v>
      </c>
      <c r="K53" s="59">
        <f>('Opportunity List'!$J53*Convert_PJ_to_MWh)/1000</f>
        <v>1683.5401614088887</v>
      </c>
      <c r="L53" s="59">
        <v>319.76071441764265</v>
      </c>
      <c r="M53" s="59">
        <f>'Opportunity List'!$N53/Convert_GJ_to_MWh</f>
        <v>18953.999984836802</v>
      </c>
      <c r="N53" s="59">
        <v>5265</v>
      </c>
      <c r="O53" s="60">
        <v>0.15999999999999998</v>
      </c>
      <c r="P53" s="59">
        <f>'Opportunity List'!$L53*'Opportunity List'!$O53</f>
        <v>51.161714306822816</v>
      </c>
      <c r="Q53" s="60">
        <v>0.67</v>
      </c>
      <c r="R53" s="59">
        <f>'Opportunity List'!$J53*'Opportunity List'!$Q53*Convert_PJ_to_MWh</f>
        <v>1127971.9081439555</v>
      </c>
      <c r="S53" s="60">
        <v>3.5639673039910072E-2</v>
      </c>
      <c r="T53" s="59">
        <v>12</v>
      </c>
      <c r="U53" s="59">
        <v>0</v>
      </c>
      <c r="V53" s="59">
        <f>(('Opportunity List'!$R53*'Opportunity List'!$S53)*'Opportunity List'!$O53)*'Opportunity List'!$T53</f>
        <v>77185.056008551779</v>
      </c>
      <c r="W53" s="59">
        <f>'Opportunity List'!$Y53*'Opportunity List'!$P53</f>
        <v>6432.0880007126489</v>
      </c>
      <c r="X53" s="59">
        <f>IF('Opportunity List'!$P53=0,0,IF(OR('Opportunity List'!$A53={600,601}),4.52,IF(OR('Opportunity List'!$A53={602,603,604,605}),1.9,('Opportunity List'!$V53/'Opportunity List'!$P53))))</f>
        <v>1508.6487435832178</v>
      </c>
      <c r="Y53" s="59">
        <f>IF('Opportunity List'!$X53=0,0,'Opportunity List'!$X53/'Opportunity List'!$T53)</f>
        <v>125.72072863193482</v>
      </c>
      <c r="Z53" s="61">
        <f>'Opportunity List'!$W53*'Opportunity List'!$H53</f>
        <v>0</v>
      </c>
      <c r="AA53" s="61">
        <f>'Opportunity List'!$Z53+'Opportunity List'!$W53</f>
        <v>6432.0880007126489</v>
      </c>
      <c r="AB53" s="61">
        <f>IF('Opportunity List'!$F53="Electricity", 'Opportunity List'!$W53, 0)+IF('Opportunity List'!$G53="Electricity",'Opportunity List'!$Z53,0)</f>
        <v>6432.0880007126489</v>
      </c>
      <c r="AC53" s="61">
        <f>IF('Opportunity List'!$F53="Natural Gas",'Opportunity List'!$W53, 0)+IF('Opportunity List'!$G53="Natural Gas",'Opportunity List'!$Z53,0)</f>
        <v>0</v>
      </c>
      <c r="AD53" s="61">
        <f>'Opportunity List'!$Y53*VLOOKUP('Opportunity List'!$T53,'Discount rate'!$B$4:$D$45,3,FALSE)</f>
        <v>1124.2810371304581</v>
      </c>
      <c r="AE53" s="59">
        <v>46642.218987773391</v>
      </c>
      <c r="AF53" s="62" t="s">
        <v>164</v>
      </c>
      <c r="AG53" s="63">
        <v>0</v>
      </c>
      <c r="AH53" s="64">
        <f>'Opportunity List'!$AG53*VLOOKUP('Opportunity List'!$T53,'Discount rate'!$B$4:$D$45,3,FALSE)</f>
        <v>0</v>
      </c>
      <c r="AI53" s="59">
        <f>'Opportunity List'!$AE53-'Opportunity List'!$AH53</f>
        <v>46642.218987773391</v>
      </c>
      <c r="AJ53" s="64">
        <f>'Opportunity List'!$AI53/'Opportunity List'!$AD53</f>
        <v>41.486263173859058</v>
      </c>
      <c r="AK53" s="59">
        <f>'Opportunity List'!$P53*'Opportunity List'!$AE53</f>
        <v>2386295.8824887285</v>
      </c>
      <c r="AL53" s="59">
        <v>6264</v>
      </c>
      <c r="AM53" s="65">
        <v>0.97102681703244975</v>
      </c>
      <c r="AN53" s="65">
        <v>0.94743586766387766</v>
      </c>
      <c r="AO53" s="65">
        <v>0.99070372181071176</v>
      </c>
      <c r="AP53" s="65">
        <v>0.98779227445871998</v>
      </c>
      <c r="AQ53" s="65">
        <v>0.92994437285304099</v>
      </c>
      <c r="AR53" s="65">
        <v>0.97937542087769835</v>
      </c>
      <c r="AS53" s="65" t="e">
        <f>#VALUE!</f>
        <v>#VALUE!</v>
      </c>
      <c r="AT53" s="65" t="e">
        <f>#VALUE!</f>
        <v>#VALUE!</v>
      </c>
      <c r="AU53" s="65" t="e">
        <f>#VALUE!</f>
        <v>#VALUE!</v>
      </c>
      <c r="AV53" s="65" t="e">
        <f>#VALUE!</f>
        <v>#VALUE!</v>
      </c>
      <c r="AW53" s="65" t="e">
        <f>#VALUE!</f>
        <v>#VALUE!</v>
      </c>
      <c r="AX53" s="56" t="str">
        <f>IF('Opportunity List'!$AY53&lt;=0.1,"Early",IF(AND('Opportunity List'!$AY53&gt;0.1,'Opportunity List'!$AY53&lt;=0.25),"Establishing","Mature"))</f>
        <v>Establishing</v>
      </c>
      <c r="AY53" s="105">
        <v>0.25</v>
      </c>
      <c r="AZ53" s="11"/>
      <c r="BA53" s="11"/>
      <c r="BB53" s="11"/>
      <c r="BD53" s="11"/>
      <c r="BE53" s="11"/>
      <c r="BF53" s="11"/>
    </row>
    <row r="54" spans="1:58" x14ac:dyDescent="0.25">
      <c r="A54" s="104">
        <v>309</v>
      </c>
      <c r="B54" s="56" t="s">
        <v>234</v>
      </c>
      <c r="C54" s="56" t="s">
        <v>5</v>
      </c>
      <c r="D54" s="56" t="s">
        <v>195</v>
      </c>
      <c r="E54" s="56" t="s">
        <v>170</v>
      </c>
      <c r="F54" s="56" t="s">
        <v>2</v>
      </c>
      <c r="G54" s="56">
        <v>0</v>
      </c>
      <c r="H54" s="57">
        <v>0</v>
      </c>
      <c r="I54" s="56" t="s">
        <v>190</v>
      </c>
      <c r="J54" s="58">
        <v>6.0607445810719502</v>
      </c>
      <c r="K54" s="59">
        <f>('Opportunity List'!$J54*Convert_PJ_to_MWh)/1000</f>
        <v>1683.5401614088887</v>
      </c>
      <c r="L54" s="59">
        <v>319.76071441764265</v>
      </c>
      <c r="M54" s="59">
        <f>'Opportunity List'!$N54/Convert_GJ_to_MWh</f>
        <v>18953.999984836802</v>
      </c>
      <c r="N54" s="59">
        <v>5265</v>
      </c>
      <c r="O54" s="60">
        <v>0.16000000000000003</v>
      </c>
      <c r="P54" s="59">
        <f>'Opportunity List'!$L54*'Opportunity List'!$O54</f>
        <v>51.16171430682283</v>
      </c>
      <c r="Q54" s="60">
        <v>0.67</v>
      </c>
      <c r="R54" s="59">
        <f>'Opportunity List'!$J54*'Opportunity List'!$Q54*Convert_PJ_to_MWh</f>
        <v>1127971.9081439555</v>
      </c>
      <c r="S54" s="60">
        <v>0.13449656387111122</v>
      </c>
      <c r="T54" s="59">
        <v>16</v>
      </c>
      <c r="U54" s="59">
        <v>0</v>
      </c>
      <c r="V54" s="59">
        <f>(('Opportunity List'!$R54*'Opportunity List'!$S54)*'Opportunity List'!$O54)*'Opportunity List'!$T54</f>
        <v>388373.36521856702</v>
      </c>
      <c r="W54" s="59">
        <f>'Opportunity List'!$Y54*'Opportunity List'!$P54</f>
        <v>24273.335326160439</v>
      </c>
      <c r="X54" s="59">
        <f>IF('Opportunity List'!$P54=0,0,IF(OR('Opportunity List'!$A54={600,601}),4.52,IF(OR('Opportunity List'!$A54={602,603,604,605}),1.9,('Opportunity List'!$V54/'Opportunity List'!$P54))))</f>
        <v>7591.0936621366163</v>
      </c>
      <c r="Y54" s="59">
        <f>IF('Opportunity List'!$X54=0,0,'Opportunity List'!$X54/'Opportunity List'!$T54)</f>
        <v>474.44335388353852</v>
      </c>
      <c r="Z54" s="61">
        <f>'Opportunity List'!$W54*'Opportunity List'!$H54</f>
        <v>0</v>
      </c>
      <c r="AA54" s="61">
        <f>'Opportunity List'!$Z54+'Opportunity List'!$W54</f>
        <v>24273.335326160439</v>
      </c>
      <c r="AB54" s="61">
        <f>IF('Opportunity List'!$F54="Electricity", 'Opportunity List'!$W54, 0)+IF('Opportunity List'!$G54="Electricity",'Opportunity List'!$Z54,0)</f>
        <v>24273.335326160439</v>
      </c>
      <c r="AC54" s="61">
        <f>IF('Opportunity List'!$F54="Natural Gas",'Opportunity List'!$W54, 0)+IF('Opportunity List'!$G54="Natural Gas",'Opportunity List'!$Z54,0)</f>
        <v>0</v>
      </c>
      <c r="AD54" s="61">
        <f>'Opportunity List'!$Y54*VLOOKUP('Opportunity List'!$T54,'Discount rate'!$B$4:$D$45,3,FALSE)</f>
        <v>4956.3430000053831</v>
      </c>
      <c r="AE54" s="59">
        <v>281628.54033613781</v>
      </c>
      <c r="AF54" s="62" t="s">
        <v>168</v>
      </c>
      <c r="AG54" s="63">
        <v>0</v>
      </c>
      <c r="AH54" s="64">
        <f>'Opportunity List'!$AG54*VLOOKUP('Opportunity List'!$T54,'Discount rate'!$B$4:$D$45,3,FALSE)</f>
        <v>0</v>
      </c>
      <c r="AI54" s="59">
        <f>'Opportunity List'!$AE54-'Opportunity List'!$AH54</f>
        <v>281628.54033613781</v>
      </c>
      <c r="AJ54" s="64">
        <f>'Opportunity List'!$AI54/'Opportunity List'!$AD54</f>
        <v>56.821842301033634</v>
      </c>
      <c r="AK54" s="59">
        <f>'Opportunity List'!$P54*'Opportunity List'!$AE54</f>
        <v>14408598.921325013</v>
      </c>
      <c r="AL54" s="59">
        <v>3144</v>
      </c>
      <c r="AM54" s="65">
        <v>0.83867432752854976</v>
      </c>
      <c r="AN54" s="65" t="s">
        <v>235</v>
      </c>
      <c r="AO54" s="65">
        <v>0.92738502784470611</v>
      </c>
      <c r="AP54" s="65">
        <v>0.90991425733798825</v>
      </c>
      <c r="AQ54" s="65" t="s">
        <v>235</v>
      </c>
      <c r="AR54" s="65" t="s">
        <v>235</v>
      </c>
      <c r="AS54" s="65" t="e">
        <f>#VALUE!</f>
        <v>#VALUE!</v>
      </c>
      <c r="AT54" s="65" t="e">
        <f>#VALUE!</f>
        <v>#VALUE!</v>
      </c>
      <c r="AU54" s="65" t="e">
        <f>#VALUE!</f>
        <v>#VALUE!</v>
      </c>
      <c r="AV54" s="65" t="e">
        <f>#VALUE!</f>
        <v>#VALUE!</v>
      </c>
      <c r="AW54" s="65" t="e">
        <f>#VALUE!</f>
        <v>#VALUE!</v>
      </c>
      <c r="AX54" s="56" t="str">
        <f>IF('Opportunity List'!$AY54&lt;=0.1,"Early",IF(AND('Opportunity List'!$AY54&gt;0.1,'Opportunity List'!$AY54&lt;=0.25),"Establishing","Mature"))</f>
        <v>Establishing</v>
      </c>
      <c r="AY54" s="105">
        <v>0.25</v>
      </c>
      <c r="AZ54" s="11"/>
      <c r="BA54" s="11"/>
      <c r="BB54" s="11"/>
      <c r="BD54" s="11"/>
      <c r="BE54" s="11"/>
      <c r="BF54" s="11"/>
    </row>
    <row r="55" spans="1:58" x14ac:dyDescent="0.25">
      <c r="A55" s="104">
        <v>242</v>
      </c>
      <c r="B55" s="56" t="s">
        <v>249</v>
      </c>
      <c r="C55" s="56" t="s">
        <v>5</v>
      </c>
      <c r="D55" s="56" t="s">
        <v>195</v>
      </c>
      <c r="E55" s="56" t="s">
        <v>170</v>
      </c>
      <c r="F55" s="56" t="s">
        <v>2</v>
      </c>
      <c r="G55" s="56">
        <v>0</v>
      </c>
      <c r="H55" s="57">
        <v>0</v>
      </c>
      <c r="I55" s="56" t="s">
        <v>190</v>
      </c>
      <c r="J55" s="58">
        <v>6.0607445810719502</v>
      </c>
      <c r="K55" s="59">
        <f>('Opportunity List'!$J55*Convert_PJ_to_MWh)/1000</f>
        <v>1683.5401614088887</v>
      </c>
      <c r="L55" s="59">
        <v>319.76071441764265</v>
      </c>
      <c r="M55" s="59">
        <f>'Opportunity List'!$N55/Convert_GJ_to_MWh</f>
        <v>18953.999984836802</v>
      </c>
      <c r="N55" s="59">
        <v>5265</v>
      </c>
      <c r="O55" s="60">
        <v>0.31999999999999995</v>
      </c>
      <c r="P55" s="59">
        <f>'Opportunity List'!$L55*'Opportunity List'!$O55</f>
        <v>102.32342861364563</v>
      </c>
      <c r="Q55" s="60">
        <v>0.67</v>
      </c>
      <c r="R55" s="59">
        <f>'Opportunity List'!$J55*'Opportunity List'!$Q55*Convert_PJ_to_MWh</f>
        <v>1127971.9081439555</v>
      </c>
      <c r="S55" s="60">
        <v>8.4060352419444515E-3</v>
      </c>
      <c r="T55" s="59">
        <v>15</v>
      </c>
      <c r="U55" s="59">
        <v>0</v>
      </c>
      <c r="V55" s="59">
        <f>(('Opportunity List'!$R55*'Opportunity List'!$S55)*'Opportunity List'!$O55)*'Opportunity List'!$T55</f>
        <v>45512.503736550811</v>
      </c>
      <c r="W55" s="59">
        <f>'Opportunity List'!$Y55*'Opportunity List'!$P55</f>
        <v>3034.1669157700539</v>
      </c>
      <c r="X55" s="59">
        <f>IF('Opportunity List'!$P55=0,0,IF(OR('Opportunity List'!$A55={600,601}),4.52,IF(OR('Opportunity List'!$A55={602,603,604,605}),1.9,('Opportunity List'!$V55/'Opportunity List'!$P55))))</f>
        <v>444.79064426581738</v>
      </c>
      <c r="Y55" s="59">
        <f>IF('Opportunity List'!$X55=0,0,'Opportunity List'!$X55/'Opportunity List'!$T55)</f>
        <v>29.652709617721158</v>
      </c>
      <c r="Z55" s="61">
        <f>'Opportunity List'!$W55*'Opportunity List'!$H55</f>
        <v>0</v>
      </c>
      <c r="AA55" s="61">
        <f>'Opportunity List'!$Z55+'Opportunity List'!$W55</f>
        <v>3034.1669157700539</v>
      </c>
      <c r="AB55" s="61">
        <f>IF('Opportunity List'!$F55="Electricity", 'Opportunity List'!$W55, 0)+IF('Opportunity List'!$G55="Electricity",'Opportunity List'!$Z55,0)</f>
        <v>3034.1669157700539</v>
      </c>
      <c r="AC55" s="61">
        <f>IF('Opportunity List'!$F55="Natural Gas",'Opportunity List'!$W55, 0)+IF('Opportunity List'!$G55="Natural Gas",'Opportunity List'!$Z55,0)</f>
        <v>0</v>
      </c>
      <c r="AD55" s="61">
        <f>'Opportunity List'!$Y55*VLOOKUP('Opportunity List'!$T55,'Discount rate'!$B$4:$D$45,3,FALSE)</f>
        <v>299.72703883439834</v>
      </c>
      <c r="AE55" s="59">
        <v>11001.114856880382</v>
      </c>
      <c r="AF55" s="62" t="s">
        <v>168</v>
      </c>
      <c r="AG55" s="63">
        <v>0</v>
      </c>
      <c r="AH55" s="64">
        <f>'Opportunity List'!$AG55*VLOOKUP('Opportunity List'!$T55,'Discount rate'!$B$4:$D$45,3,FALSE)</f>
        <v>0</v>
      </c>
      <c r="AI55" s="59">
        <f>'Opportunity List'!$AE55-'Opportunity List'!$AH55</f>
        <v>11001.114856880382</v>
      </c>
      <c r="AJ55" s="64">
        <f>'Opportunity List'!$AI55/'Opportunity List'!$AD55</f>
        <v>36.703778543512016</v>
      </c>
      <c r="AK55" s="59">
        <f>'Opportunity List'!$P55*'Opportunity List'!$AE55</f>
        <v>1125671.7907285162</v>
      </c>
      <c r="AL55" s="59">
        <v>6264</v>
      </c>
      <c r="AM55" s="65">
        <v>0.58301808345736472</v>
      </c>
      <c r="AN55" s="65">
        <v>0.61518834353034613</v>
      </c>
      <c r="AO55" s="65">
        <v>0.69104211075204125</v>
      </c>
      <c r="AP55" s="65">
        <v>0.42172968672218053</v>
      </c>
      <c r="AQ55" s="65">
        <v>0.58332102550669063</v>
      </c>
      <c r="AR55" s="65">
        <v>0.51217901348846728</v>
      </c>
      <c r="AS55" s="65" t="e">
        <f>#VALUE!</f>
        <v>#VALUE!</v>
      </c>
      <c r="AT55" s="65" t="e">
        <f>#VALUE!</f>
        <v>#VALUE!</v>
      </c>
      <c r="AU55" s="65" t="e">
        <f>#VALUE!</f>
        <v>#VALUE!</v>
      </c>
      <c r="AV55" s="65" t="e">
        <f>#VALUE!</f>
        <v>#VALUE!</v>
      </c>
      <c r="AW55" s="65" t="e">
        <f>#VALUE!</f>
        <v>#VALUE!</v>
      </c>
      <c r="AX55" s="56" t="str">
        <f>IF('Opportunity List'!$AY55&lt;=0.1,"Early",IF(AND('Opportunity List'!$AY55&gt;0.1,'Opportunity List'!$AY55&lt;=0.25),"Establishing","Mature"))</f>
        <v>Establishing</v>
      </c>
      <c r="AY55" s="105">
        <v>0.25</v>
      </c>
      <c r="AZ55" s="11"/>
      <c r="BA55" s="11"/>
      <c r="BB55" s="11"/>
      <c r="BD55" s="11"/>
      <c r="BE55" s="11"/>
      <c r="BF55" s="11"/>
    </row>
    <row r="56" spans="1:58" x14ac:dyDescent="0.25">
      <c r="A56" s="104">
        <v>336</v>
      </c>
      <c r="B56" s="56" t="s">
        <v>251</v>
      </c>
      <c r="C56" s="56" t="s">
        <v>5</v>
      </c>
      <c r="D56" s="56" t="s">
        <v>195</v>
      </c>
      <c r="E56" s="56" t="s">
        <v>170</v>
      </c>
      <c r="F56" s="56" t="s">
        <v>2</v>
      </c>
      <c r="G56" s="56">
        <v>0</v>
      </c>
      <c r="H56" s="57">
        <v>0</v>
      </c>
      <c r="I56" s="56" t="s">
        <v>190</v>
      </c>
      <c r="J56" s="58">
        <v>6.0607445810719502</v>
      </c>
      <c r="K56" s="59">
        <f>('Opportunity List'!$J56*Convert_PJ_to_MWh)/1000</f>
        <v>1683.5401614088887</v>
      </c>
      <c r="L56" s="59">
        <v>319.76071441764265</v>
      </c>
      <c r="M56" s="59">
        <f>'Opportunity List'!$N56/Convert_GJ_to_MWh</f>
        <v>18953.999984836802</v>
      </c>
      <c r="N56" s="59">
        <v>5265</v>
      </c>
      <c r="O56" s="60">
        <v>0.48000000000000009</v>
      </c>
      <c r="P56" s="59">
        <f>'Opportunity List'!$L56*'Opportunity List'!$O56</f>
        <v>153.48514292046849</v>
      </c>
      <c r="Q56" s="60">
        <v>0.67</v>
      </c>
      <c r="R56" s="59">
        <f>'Opportunity List'!$J56*'Opportunity List'!$Q56*Convert_PJ_to_MWh</f>
        <v>1127971.9081439555</v>
      </c>
      <c r="S56" s="60">
        <v>1.6812070483888904E-3</v>
      </c>
      <c r="T56" s="59">
        <v>14</v>
      </c>
      <c r="U56" s="59">
        <v>0</v>
      </c>
      <c r="V56" s="59">
        <f>(('Opportunity List'!$R56*'Opportunity List'!$S56)*'Opportunity List'!$O56)*'Opportunity List'!$T56</f>
        <v>12743.501046234231</v>
      </c>
      <c r="W56" s="59">
        <f>'Opportunity List'!$Y56*'Opportunity List'!$P56</f>
        <v>910.25007473101653</v>
      </c>
      <c r="X56" s="59">
        <f>IF('Opportunity List'!$P56=0,0,IF(OR('Opportunity List'!$A56={600,601}),4.52,IF(OR('Opportunity List'!$A56={602,603,604,605}),1.9,('Opportunity List'!$V56/'Opportunity List'!$P56))))</f>
        <v>83.027586929619247</v>
      </c>
      <c r="Y56" s="59">
        <f>IF('Opportunity List'!$X56=0,0,'Opportunity List'!$X56/'Opportunity List'!$T56)</f>
        <v>5.930541923544232</v>
      </c>
      <c r="Z56" s="61">
        <f>'Opportunity List'!$W56*'Opportunity List'!$H56</f>
        <v>0</v>
      </c>
      <c r="AA56" s="61">
        <f>'Opportunity List'!$Z56+'Opportunity List'!$W56</f>
        <v>910.25007473101653</v>
      </c>
      <c r="AB56" s="61">
        <f>IF('Opportunity List'!$F56="Electricity", 'Opportunity List'!$W56, 0)+IF('Opportunity List'!$G56="Electricity",'Opportunity List'!$Z56,0)</f>
        <v>910.25007473101653</v>
      </c>
      <c r="AC56" s="61">
        <f>IF('Opportunity List'!$F56="Natural Gas",'Opportunity List'!$W56, 0)+IF('Opportunity List'!$G56="Natural Gas",'Opportunity List'!$Z56,0)</f>
        <v>0</v>
      </c>
      <c r="AD56" s="61">
        <f>'Opportunity List'!$Y56*VLOOKUP('Opportunity List'!$T56,'Discount rate'!$B$4:$D$45,3,FALSE)</f>
        <v>57.795906452368932</v>
      </c>
      <c r="AE56" s="59">
        <v>3960.4013484769371</v>
      </c>
      <c r="AF56" s="62" t="s">
        <v>168</v>
      </c>
      <c r="AG56" s="63">
        <v>0</v>
      </c>
      <c r="AH56" s="64">
        <f>'Opportunity List'!$AG56*VLOOKUP('Opportunity List'!$T56,'Discount rate'!$B$4:$D$45,3,FALSE)</f>
        <v>0</v>
      </c>
      <c r="AI56" s="59">
        <f>'Opportunity List'!$AE56-'Opportunity List'!$AH56</f>
        <v>3960.4013484769371</v>
      </c>
      <c r="AJ56" s="64">
        <f>'Opportunity List'!$AI56/'Opportunity List'!$AD56</f>
        <v>68.523907514813416</v>
      </c>
      <c r="AK56" s="59">
        <f>'Opportunity List'!$P56*'Opportunity List'!$AE56</f>
        <v>607862.76699339878</v>
      </c>
      <c r="AL56" s="59">
        <v>6264</v>
      </c>
      <c r="AM56" s="65">
        <v>0.58301808345736472</v>
      </c>
      <c r="AN56" s="65">
        <v>0.61518834353034613</v>
      </c>
      <c r="AO56" s="65">
        <v>0.69104211075204125</v>
      </c>
      <c r="AP56" s="65">
        <v>0.42172968672218053</v>
      </c>
      <c r="AQ56" s="65">
        <v>0.58332102550669063</v>
      </c>
      <c r="AR56" s="65">
        <v>0.51217901348846728</v>
      </c>
      <c r="AS56" s="65" t="e">
        <f>#VALUE!</f>
        <v>#VALUE!</v>
      </c>
      <c r="AT56" s="65" t="e">
        <f>#VALUE!</f>
        <v>#VALUE!</v>
      </c>
      <c r="AU56" s="65" t="e">
        <f>#VALUE!</f>
        <v>#VALUE!</v>
      </c>
      <c r="AV56" s="65" t="e">
        <f>#VALUE!</f>
        <v>#VALUE!</v>
      </c>
      <c r="AW56" s="65" t="e">
        <f>#VALUE!</f>
        <v>#VALUE!</v>
      </c>
      <c r="AX56" s="56" t="str">
        <f>IF('Opportunity List'!$AY56&lt;=0.1,"Early",IF(AND('Opportunity List'!$AY56&gt;0.1,'Opportunity List'!$AY56&lt;=0.25),"Establishing","Mature"))</f>
        <v>Establishing</v>
      </c>
      <c r="AY56" s="105">
        <v>0.25</v>
      </c>
      <c r="AZ56" s="11"/>
      <c r="BA56" s="11"/>
      <c r="BB56" s="11"/>
      <c r="BD56" s="11"/>
      <c r="BE56" s="11"/>
      <c r="BF56" s="11"/>
    </row>
    <row r="57" spans="1:58" x14ac:dyDescent="0.25">
      <c r="A57" s="104">
        <v>322</v>
      </c>
      <c r="B57" s="56" t="s">
        <v>254</v>
      </c>
      <c r="C57" s="56" t="s">
        <v>5</v>
      </c>
      <c r="D57" s="56" t="s">
        <v>195</v>
      </c>
      <c r="E57" s="56" t="s">
        <v>170</v>
      </c>
      <c r="F57" s="56" t="s">
        <v>2</v>
      </c>
      <c r="G57" s="56">
        <v>0</v>
      </c>
      <c r="H57" s="57">
        <v>0</v>
      </c>
      <c r="I57" s="56" t="s">
        <v>190</v>
      </c>
      <c r="J57" s="58">
        <v>6.0607445810719502</v>
      </c>
      <c r="K57" s="59">
        <f>('Opportunity List'!$J57*Convert_PJ_to_MWh)/1000</f>
        <v>1683.5401614088887</v>
      </c>
      <c r="L57" s="59">
        <v>319.76071441764265</v>
      </c>
      <c r="M57" s="59">
        <f>'Opportunity List'!$N57/Convert_GJ_to_MWh</f>
        <v>18953.999984836802</v>
      </c>
      <c r="N57" s="59">
        <v>5265</v>
      </c>
      <c r="O57" s="60">
        <v>7.9999999999999988E-2</v>
      </c>
      <c r="P57" s="59">
        <f>'Opportunity List'!$L57*'Opportunity List'!$O57</f>
        <v>25.580857153411408</v>
      </c>
      <c r="Q57" s="60">
        <v>0.67</v>
      </c>
      <c r="R57" s="59">
        <f>'Opportunity List'!$J57*'Opportunity List'!$Q57*Convert_PJ_to_MWh</f>
        <v>1127971.9081439555</v>
      </c>
      <c r="S57" s="60">
        <v>0.11545434839228592</v>
      </c>
      <c r="T57" s="59">
        <v>13</v>
      </c>
      <c r="U57" s="59">
        <v>0</v>
      </c>
      <c r="V57" s="59">
        <f>(('Opportunity List'!$R57*'Opportunity List'!$S57)*'Opportunity List'!$O57)*'Opportunity List'!$T57</f>
        <v>135438.4321259463</v>
      </c>
      <c r="W57" s="59">
        <f>'Opportunity List'!$Y57*'Opportunity List'!$P57</f>
        <v>10418.340932765099</v>
      </c>
      <c r="X57" s="59">
        <f>IF('Opportunity List'!$P57=0,0,IF(OR('Opportunity List'!$A57={600,601}),4.52,IF(OR('Opportunity List'!$A57={602,603,604,605}),1.9,('Opportunity List'!$V57/'Opportunity List'!$P57))))</f>
        <v>5294.5228267257071</v>
      </c>
      <c r="Y57" s="59">
        <f>IF('Opportunity List'!$X57=0,0,'Opportunity List'!$X57/'Opportunity List'!$T57)</f>
        <v>407.27098667120822</v>
      </c>
      <c r="Z57" s="61">
        <f>'Opportunity List'!$W57*'Opportunity List'!$H57</f>
        <v>0</v>
      </c>
      <c r="AA57" s="61">
        <f>'Opportunity List'!$Z57+'Opportunity List'!$W57</f>
        <v>10418.340932765099</v>
      </c>
      <c r="AB57" s="61">
        <f>IF('Opportunity List'!$F57="Electricity", 'Opportunity List'!$W57, 0)+IF('Opportunity List'!$G57="Electricity",'Opportunity List'!$Z57,0)</f>
        <v>10418.340932765099</v>
      </c>
      <c r="AC57" s="61">
        <f>IF('Opportunity List'!$F57="Natural Gas",'Opportunity List'!$W57, 0)+IF('Opportunity List'!$G57="Natural Gas",'Opportunity List'!$Z57,0)</f>
        <v>0</v>
      </c>
      <c r="AD57" s="61">
        <f>'Opportunity List'!$Y57*VLOOKUP('Opportunity List'!$T57,'Discount rate'!$B$4:$D$45,3,FALSE)</f>
        <v>3811.0996516164982</v>
      </c>
      <c r="AE57" s="59">
        <v>241755.16962900944</v>
      </c>
      <c r="AF57" s="62" t="s">
        <v>168</v>
      </c>
      <c r="AG57" s="63">
        <v>0</v>
      </c>
      <c r="AH57" s="64">
        <f>'Opportunity List'!$AG57*VLOOKUP('Opportunity List'!$T57,'Discount rate'!$B$4:$D$45,3,FALSE)</f>
        <v>0</v>
      </c>
      <c r="AI57" s="59">
        <f>'Opportunity List'!$AE57-'Opportunity List'!$AH57</f>
        <v>241755.16962900944</v>
      </c>
      <c r="AJ57" s="64">
        <f>'Opportunity List'!$AI57/'Opportunity List'!$AD57</f>
        <v>63.434491807756245</v>
      </c>
      <c r="AK57" s="59">
        <f>'Opportunity List'!$P57*'Opportunity List'!$AE57</f>
        <v>6184304.4603784345</v>
      </c>
      <c r="AL57" s="59">
        <v>6264</v>
      </c>
      <c r="AM57" s="65">
        <v>0.83867432752854976</v>
      </c>
      <c r="AN57" s="65">
        <v>0.58822055536023266</v>
      </c>
      <c r="AO57" s="65">
        <v>0.92738502784470611</v>
      </c>
      <c r="AP57" s="65">
        <v>0.90991425733798825</v>
      </c>
      <c r="AQ57" s="65">
        <v>0.79359384576108527</v>
      </c>
      <c r="AR57" s="65">
        <v>0.68347836446628707</v>
      </c>
      <c r="AS57" s="65" t="e">
        <f>#VALUE!</f>
        <v>#VALUE!</v>
      </c>
      <c r="AT57" s="65" t="e">
        <f>#VALUE!</f>
        <v>#VALUE!</v>
      </c>
      <c r="AU57" s="65" t="e">
        <f>#VALUE!</f>
        <v>#VALUE!</v>
      </c>
      <c r="AV57" s="65" t="e">
        <f>#VALUE!</f>
        <v>#VALUE!</v>
      </c>
      <c r="AW57" s="65" t="e">
        <f>#VALUE!</f>
        <v>#VALUE!</v>
      </c>
      <c r="AX57" s="56" t="str">
        <f>IF('Opportunity List'!$AY57&lt;=0.1,"Early",IF(AND('Opportunity List'!$AY57&gt;0.1,'Opportunity List'!$AY57&lt;=0.25),"Establishing","Mature"))</f>
        <v>Establishing</v>
      </c>
      <c r="AY57" s="105">
        <v>0.25</v>
      </c>
      <c r="AZ57" s="11"/>
      <c r="BA57" s="11"/>
      <c r="BB57" s="11"/>
      <c r="BD57" s="11"/>
      <c r="BE57" s="11"/>
      <c r="BF57" s="11"/>
    </row>
    <row r="58" spans="1:58" x14ac:dyDescent="0.25">
      <c r="A58" s="104">
        <v>425</v>
      </c>
      <c r="B58" s="56" t="s">
        <v>257</v>
      </c>
      <c r="C58" s="56" t="s">
        <v>5</v>
      </c>
      <c r="D58" s="56" t="s">
        <v>195</v>
      </c>
      <c r="E58" s="56" t="s">
        <v>170</v>
      </c>
      <c r="F58" s="56" t="s">
        <v>2</v>
      </c>
      <c r="G58" s="56">
        <v>0</v>
      </c>
      <c r="H58" s="57">
        <v>0</v>
      </c>
      <c r="I58" s="56" t="s">
        <v>190</v>
      </c>
      <c r="J58" s="58">
        <v>6.0607445810719502</v>
      </c>
      <c r="K58" s="59">
        <f>('Opportunity List'!$J58*Convert_PJ_to_MWh)/1000</f>
        <v>1683.5401614088887</v>
      </c>
      <c r="L58" s="59">
        <v>319.76071441764265</v>
      </c>
      <c r="M58" s="59">
        <f>'Opportunity List'!$N58/Convert_GJ_to_MWh</f>
        <v>18953.999984836802</v>
      </c>
      <c r="N58" s="59">
        <v>5265</v>
      </c>
      <c r="O58" s="60">
        <v>0.24</v>
      </c>
      <c r="P58" s="59">
        <f>'Opportunity List'!$L58*'Opportunity List'!$O58</f>
        <v>76.742571460234231</v>
      </c>
      <c r="Q58" s="60">
        <v>0.67</v>
      </c>
      <c r="R58" s="59">
        <f>'Opportunity List'!$J58*'Opportunity List'!$Q58*Convert_PJ_to_MWh</f>
        <v>1127971.9081439555</v>
      </c>
      <c r="S58" s="60">
        <v>5.9344489448101369E-2</v>
      </c>
      <c r="T58" s="59">
        <v>5</v>
      </c>
      <c r="U58" s="59">
        <v>0</v>
      </c>
      <c r="V58" s="59">
        <f>(('Opportunity List'!$R58*'Opportunity List'!$S58)*'Opportunity List'!$O58)*'Opportunity List'!$T58</f>
        <v>80326.700400724483</v>
      </c>
      <c r="W58" s="59">
        <f>'Opportunity List'!$Y58*'Opportunity List'!$P58</f>
        <v>16065.340080144897</v>
      </c>
      <c r="X58" s="59">
        <f>IF('Opportunity List'!$P58=0,0,IF(OR('Opportunity List'!$A58={600,601}),4.52,IF(OR('Opportunity List'!$A58={602,603,604,605}),1.9,('Opportunity List'!$V58/'Opportunity List'!$P58))))</f>
        <v>1046.7032687632502</v>
      </c>
      <c r="Y58" s="59">
        <f>IF('Opportunity List'!$X58=0,0,'Opportunity List'!$X58/'Opportunity List'!$T58)</f>
        <v>209.34065375265004</v>
      </c>
      <c r="Z58" s="61">
        <f>'Opportunity List'!$W58*'Opportunity List'!$H58</f>
        <v>0</v>
      </c>
      <c r="AA58" s="61">
        <f>'Opportunity List'!$Z58+'Opportunity List'!$W58</f>
        <v>16065.340080144897</v>
      </c>
      <c r="AB58" s="61">
        <f>IF('Opportunity List'!$F58="Electricity", 'Opportunity List'!$W58, 0)+IF('Opportunity List'!$G58="Electricity",'Opportunity List'!$Z58,0)</f>
        <v>16065.340080144897</v>
      </c>
      <c r="AC58" s="61">
        <f>IF('Opportunity List'!$F58="Natural Gas",'Opportunity List'!$W58, 0)+IF('Opportunity List'!$G58="Natural Gas",'Opportunity List'!$Z58,0)</f>
        <v>0</v>
      </c>
      <c r="AD58" s="61">
        <f>'Opportunity List'!$Y58*VLOOKUP('Opportunity List'!$T58,'Discount rate'!$B$4:$D$45,3,FALSE)</f>
        <v>1067.6786655088588</v>
      </c>
      <c r="AE58" s="59">
        <v>201929.25284658096</v>
      </c>
      <c r="AF58" s="62" t="s">
        <v>164</v>
      </c>
      <c r="AG58" s="63">
        <v>0</v>
      </c>
      <c r="AH58" s="64">
        <f>'Opportunity List'!$AG58*VLOOKUP('Opportunity List'!$T58,'Discount rate'!$B$4:$D$45,3,FALSE)</f>
        <v>0</v>
      </c>
      <c r="AI58" s="59">
        <f>'Opportunity List'!$AE58-'Opportunity List'!$AH58</f>
        <v>201929.25284658096</v>
      </c>
      <c r="AJ58" s="64">
        <f>'Opportunity List'!$AI58/'Opportunity List'!$AD58</f>
        <v>189.12923838404217</v>
      </c>
      <c r="AK58" s="59">
        <f>'Opportunity List'!$P58*'Opportunity List'!$AE58</f>
        <v>15496570.116490446</v>
      </c>
      <c r="AL58" s="59">
        <v>6264</v>
      </c>
      <c r="AM58" s="65">
        <v>0.83867432752854976</v>
      </c>
      <c r="AN58" s="65">
        <v>0.58822055536023266</v>
      </c>
      <c r="AO58" s="65">
        <v>0.92738502784470611</v>
      </c>
      <c r="AP58" s="65">
        <v>0.90991425733798825</v>
      </c>
      <c r="AQ58" s="65">
        <v>0.79359384576108527</v>
      </c>
      <c r="AR58" s="65">
        <v>0.68347836446628707</v>
      </c>
      <c r="AS58" s="65" t="e">
        <f>#VALUE!</f>
        <v>#VALUE!</v>
      </c>
      <c r="AT58" s="65" t="e">
        <f>#VALUE!</f>
        <v>#VALUE!</v>
      </c>
      <c r="AU58" s="65" t="e">
        <f>#VALUE!</f>
        <v>#VALUE!</v>
      </c>
      <c r="AV58" s="65" t="e">
        <f>#VALUE!</f>
        <v>#VALUE!</v>
      </c>
      <c r="AW58" s="65" t="e">
        <f>#VALUE!</f>
        <v>#VALUE!</v>
      </c>
      <c r="AX58" s="56" t="str">
        <f>IF('Opportunity List'!$AY58&lt;=0.1,"Early",IF(AND('Opportunity List'!$AY58&gt;0.1,'Opportunity List'!$AY58&lt;=0.25),"Establishing","Mature"))</f>
        <v>Establishing</v>
      </c>
      <c r="AY58" s="105">
        <v>0.25</v>
      </c>
      <c r="AZ58" s="11"/>
      <c r="BA58" s="11"/>
      <c r="BB58" s="11"/>
      <c r="BD58" s="11"/>
      <c r="BE58" s="11"/>
      <c r="BF58" s="11"/>
    </row>
    <row r="59" spans="1:58" x14ac:dyDescent="0.25">
      <c r="A59" s="104">
        <v>397</v>
      </c>
      <c r="B59" s="56" t="s">
        <v>267</v>
      </c>
      <c r="C59" s="56" t="s">
        <v>5</v>
      </c>
      <c r="D59" s="56" t="s">
        <v>195</v>
      </c>
      <c r="E59" s="56" t="s">
        <v>170</v>
      </c>
      <c r="F59" s="56" t="s">
        <v>2</v>
      </c>
      <c r="G59" s="56">
        <v>0</v>
      </c>
      <c r="H59" s="57">
        <v>0</v>
      </c>
      <c r="I59" s="56" t="s">
        <v>190</v>
      </c>
      <c r="J59" s="58">
        <v>6.0607445810719502</v>
      </c>
      <c r="K59" s="59">
        <f>('Opportunity List'!$J59*Convert_PJ_to_MWh)/1000</f>
        <v>1683.5401614088887</v>
      </c>
      <c r="L59" s="59">
        <v>319.76071441764265</v>
      </c>
      <c r="M59" s="59">
        <f>'Opportunity List'!$N59/Convert_GJ_to_MWh</f>
        <v>18953.999984836802</v>
      </c>
      <c r="N59" s="59">
        <v>5265</v>
      </c>
      <c r="O59" s="60">
        <v>0.36000000000000004</v>
      </c>
      <c r="P59" s="59">
        <f>'Opportunity List'!$L59*'Opportunity List'!$O59</f>
        <v>115.11385719035137</v>
      </c>
      <c r="Q59" s="60">
        <v>0.67</v>
      </c>
      <c r="R59" s="59">
        <f>'Opportunity List'!$J59*'Opportunity List'!$Q59*Convert_PJ_to_MWh</f>
        <v>1127971.9081439555</v>
      </c>
      <c r="S59" s="60">
        <v>6.576560476173049E-2</v>
      </c>
      <c r="T59" s="59">
        <v>25</v>
      </c>
      <c r="U59" s="59">
        <v>0</v>
      </c>
      <c r="V59" s="59">
        <f>(('Opportunity List'!$R59*'Opportunity List'!$S59)*'Opportunity List'!$O59)*'Opportunity List'!$T59</f>
        <v>667635.79223997321</v>
      </c>
      <c r="W59" s="59">
        <f>'Opportunity List'!$Y59*'Opportunity List'!$P59</f>
        <v>26705.431689598929</v>
      </c>
      <c r="X59" s="59">
        <f>IF('Opportunity List'!$P59=0,0,IF(OR('Opportunity List'!$A59={600,601}),4.52,IF(OR('Opportunity List'!$A59={602,603,604,605}),1.9,('Opportunity List'!$V59/'Opportunity List'!$P59))))</f>
        <v>5799.7864769310609</v>
      </c>
      <c r="Y59" s="59">
        <f>IF('Opportunity List'!$X59=0,0,'Opportunity List'!$X59/'Opportunity List'!$T59)</f>
        <v>231.99145907724244</v>
      </c>
      <c r="Z59" s="61">
        <f>'Opportunity List'!$W59*'Opportunity List'!$H59</f>
        <v>0</v>
      </c>
      <c r="AA59" s="61">
        <f>'Opportunity List'!$Z59+'Opportunity List'!$W59</f>
        <v>26705.431689598929</v>
      </c>
      <c r="AB59" s="61">
        <f>IF('Opportunity List'!$F59="Electricity", 'Opportunity List'!$W59, 0)+IF('Opportunity List'!$G59="Electricity",'Opportunity List'!$Z59,0)</f>
        <v>26705.431689598929</v>
      </c>
      <c r="AC59" s="61">
        <f>IF('Opportunity List'!$F59="Natural Gas",'Opportunity List'!$W59, 0)+IF('Opportunity List'!$G59="Natural Gas",'Opportunity List'!$Z59,0)</f>
        <v>0</v>
      </c>
      <c r="AD59" s="61">
        <f>'Opportunity List'!$Y59*VLOOKUP('Opportunity List'!$T59,'Discount rate'!$B$4:$D$45,3,FALSE)</f>
        <v>2935.5232240783312</v>
      </c>
      <c r="AE59" s="59">
        <v>347267.31438006094</v>
      </c>
      <c r="AF59" s="62" t="s">
        <v>164</v>
      </c>
      <c r="AG59" s="63">
        <v>0</v>
      </c>
      <c r="AH59" s="64">
        <f>'Opportunity List'!$AG59*VLOOKUP('Opportunity List'!$T59,'Discount rate'!$B$4:$D$45,3,FALSE)</f>
        <v>0</v>
      </c>
      <c r="AI59" s="59">
        <f>'Opportunity List'!$AE59-'Opportunity List'!$AH59</f>
        <v>347267.31438006094</v>
      </c>
      <c r="AJ59" s="64">
        <f>'Opportunity List'!$AI59/'Opportunity List'!$AD59</f>
        <v>118.29826844210805</v>
      </c>
      <c r="AK59" s="59">
        <f>'Opportunity List'!$P59*'Opportunity List'!$AE59</f>
        <v>39975280.034423187</v>
      </c>
      <c r="AL59" s="59">
        <v>6264</v>
      </c>
      <c r="AM59" s="65">
        <v>0.83867432752854976</v>
      </c>
      <c r="AN59" s="65">
        <v>0.58822055536023266</v>
      </c>
      <c r="AO59" s="65">
        <v>0.92738502784470611</v>
      </c>
      <c r="AP59" s="65">
        <v>0.90991425733798825</v>
      </c>
      <c r="AQ59" s="65">
        <v>0.79359384576108527</v>
      </c>
      <c r="AR59" s="65">
        <v>0.68347836446628707</v>
      </c>
      <c r="AS59" s="65" t="e">
        <f>#VALUE!</f>
        <v>#VALUE!</v>
      </c>
      <c r="AT59" s="65" t="e">
        <f>#VALUE!</f>
        <v>#VALUE!</v>
      </c>
      <c r="AU59" s="65" t="e">
        <f>#VALUE!</f>
        <v>#VALUE!</v>
      </c>
      <c r="AV59" s="65" t="e">
        <f>#VALUE!</f>
        <v>#VALUE!</v>
      </c>
      <c r="AW59" s="65" t="e">
        <f>#VALUE!</f>
        <v>#VALUE!</v>
      </c>
      <c r="AX59" s="56" t="str">
        <f>IF('Opportunity List'!$AY59&lt;=0.1,"Early",IF(AND('Opportunity List'!$AY59&gt;0.1,'Opportunity List'!$AY59&lt;=0.25),"Establishing","Mature"))</f>
        <v>Establishing</v>
      </c>
      <c r="AY59" s="105">
        <v>0.25</v>
      </c>
      <c r="AZ59" s="11"/>
      <c r="BA59" s="11"/>
      <c r="BB59" s="11"/>
      <c r="BD59" s="11"/>
      <c r="BE59" s="11"/>
      <c r="BF59" s="11"/>
    </row>
    <row r="60" spans="1:58" x14ac:dyDescent="0.25">
      <c r="A60" s="104">
        <v>429</v>
      </c>
      <c r="B60" s="56" t="s">
        <v>267</v>
      </c>
      <c r="C60" s="56" t="s">
        <v>5</v>
      </c>
      <c r="D60" s="56" t="s">
        <v>195</v>
      </c>
      <c r="E60" s="56" t="s">
        <v>170</v>
      </c>
      <c r="F60" s="56" t="s">
        <v>159</v>
      </c>
      <c r="G60" s="56">
        <v>0</v>
      </c>
      <c r="H60" s="57">
        <v>0</v>
      </c>
      <c r="I60" s="56" t="s">
        <v>190</v>
      </c>
      <c r="J60" s="58">
        <v>1.5277808684834779</v>
      </c>
      <c r="K60" s="59">
        <f>('Opportunity List'!$J60*Convert_PJ_to_MWh)/1000</f>
        <v>424.3835745787473</v>
      </c>
      <c r="L60" s="59">
        <v>126.86708150757914</v>
      </c>
      <c r="M60" s="59">
        <f>'Opportunity List'!$N60/Convert_GJ_to_MWh</f>
        <v>12042.374184906232</v>
      </c>
      <c r="N60" s="59">
        <v>3345.1039429278139</v>
      </c>
      <c r="O60" s="60">
        <v>0.36000000000000004</v>
      </c>
      <c r="P60" s="59">
        <f>'Opportunity List'!$L60*'Opportunity List'!$O60</f>
        <v>45.672149342728495</v>
      </c>
      <c r="Q60" s="60">
        <v>0.81</v>
      </c>
      <c r="R60" s="59">
        <f>'Opportunity List'!$J60*'Opportunity List'!$Q60*Convert_PJ_to_MWh</f>
        <v>343750.69540878531</v>
      </c>
      <c r="S60" s="60">
        <v>4.7815538419864391E-2</v>
      </c>
      <c r="T60" s="59">
        <v>25</v>
      </c>
      <c r="U60" s="59">
        <v>0</v>
      </c>
      <c r="V60" s="59">
        <f>(('Opportunity List'!$R60*'Opportunity List'!$S60)*'Opportunity List'!$O60)*'Opportunity List'!$T60</f>
        <v>147929.62124856489</v>
      </c>
      <c r="W60" s="59">
        <f>'Opportunity List'!$Y60*'Opportunity List'!$P60</f>
        <v>5917.1848499425951</v>
      </c>
      <c r="X60" s="59">
        <f>IF('Opportunity List'!$P60=0,0,IF(OR('Opportunity List'!$A60={600,601}),4.52,IF(OR('Opportunity List'!$A60={602,603,604,605}),1.9,('Opportunity List'!$V60/'Opportunity List'!$P60))))</f>
        <v>3238.9459085554704</v>
      </c>
      <c r="Y60" s="59">
        <f>IF('Opportunity List'!$X60=0,0,'Opportunity List'!$X60/'Opportunity List'!$T60)</f>
        <v>129.55783634221882</v>
      </c>
      <c r="Z60" s="61">
        <f>'Opportunity List'!$W60*'Opportunity List'!$H60</f>
        <v>0</v>
      </c>
      <c r="AA60" s="61">
        <f>'Opportunity List'!$Z60+'Opportunity List'!$W60</f>
        <v>5917.1848499425951</v>
      </c>
      <c r="AB60" s="61">
        <f>IF('Opportunity List'!$F60="Electricity", 'Opportunity List'!$W60, 0)+IF('Opportunity List'!$G60="Electricity",'Opportunity List'!$Z60,0)</f>
        <v>0</v>
      </c>
      <c r="AC60" s="61">
        <f>IF('Opportunity List'!$F60="Natural Gas",'Opportunity List'!$W60, 0)+IF('Opportunity List'!$G60="Natural Gas",'Opportunity List'!$Z60,0)</f>
        <v>5917.1848499425951</v>
      </c>
      <c r="AD60" s="61">
        <f>'Opportunity List'!$Y60*VLOOKUP('Opportunity List'!$T60,'Discount rate'!$B$4:$D$45,3,FALSE)</f>
        <v>1639.3708585508487</v>
      </c>
      <c r="AE60" s="59">
        <v>347267.31438006094</v>
      </c>
      <c r="AF60" s="62" t="s">
        <v>164</v>
      </c>
      <c r="AG60" s="63">
        <v>0</v>
      </c>
      <c r="AH60" s="64">
        <f>'Opportunity List'!$AG60*VLOOKUP('Opportunity List'!$T60,'Discount rate'!$B$4:$D$45,3,FALSE)</f>
        <v>0</v>
      </c>
      <c r="AI60" s="59">
        <f>'Opportunity List'!$AE60-'Opportunity List'!$AH60</f>
        <v>347267.31438006094</v>
      </c>
      <c r="AJ60" s="64">
        <f>'Opportunity List'!$AI60/'Opportunity List'!$AD60</f>
        <v>211.82962510815528</v>
      </c>
      <c r="AK60" s="59">
        <f>'Opportunity List'!$P60*'Opportunity List'!$AE60</f>
        <v>15860444.64421439</v>
      </c>
      <c r="AL60" s="59" t="s">
        <v>175</v>
      </c>
      <c r="AM60" s="65" t="s">
        <v>175</v>
      </c>
      <c r="AN60" s="65" t="s">
        <v>175</v>
      </c>
      <c r="AO60" s="65" t="s">
        <v>175</v>
      </c>
      <c r="AP60" s="65" t="s">
        <v>175</v>
      </c>
      <c r="AQ60" s="65" t="s">
        <v>175</v>
      </c>
      <c r="AR60" s="65" t="s">
        <v>175</v>
      </c>
      <c r="AS60" s="65" t="e">
        <f>#VALUE!</f>
        <v>#VALUE!</v>
      </c>
      <c r="AT60" s="65" t="e">
        <f>#VALUE!</f>
        <v>#VALUE!</v>
      </c>
      <c r="AU60" s="65" t="e">
        <f>#VALUE!</f>
        <v>#VALUE!</v>
      </c>
      <c r="AV60" s="65" t="e">
        <f>#VALUE!</f>
        <v>#VALUE!</v>
      </c>
      <c r="AW60" s="65" t="e">
        <f>#VALUE!</f>
        <v>#VALUE!</v>
      </c>
      <c r="AX60" s="56" t="str">
        <f>IF('Opportunity List'!$AY60&lt;=0.1,"Early",IF(AND('Opportunity List'!$AY60&gt;0.1,'Opportunity List'!$AY60&lt;=0.25),"Establishing","Mature"))</f>
        <v>Establishing</v>
      </c>
      <c r="AY60" s="105">
        <v>0.25</v>
      </c>
      <c r="AZ60" s="11"/>
      <c r="BA60" s="11"/>
      <c r="BB60" s="11"/>
      <c r="BD60" s="11"/>
      <c r="BE60" s="11"/>
      <c r="BF60" s="11"/>
    </row>
    <row r="61" spans="1:58" x14ac:dyDescent="0.25">
      <c r="A61" s="104">
        <v>384</v>
      </c>
      <c r="B61" s="56" t="s">
        <v>270</v>
      </c>
      <c r="C61" s="56" t="s">
        <v>5</v>
      </c>
      <c r="D61" s="56" t="s">
        <v>195</v>
      </c>
      <c r="E61" s="56" t="s">
        <v>170</v>
      </c>
      <c r="F61" s="56" t="s">
        <v>2</v>
      </c>
      <c r="G61" s="56">
        <v>0</v>
      </c>
      <c r="H61" s="57">
        <v>0</v>
      </c>
      <c r="I61" s="56" t="s">
        <v>190</v>
      </c>
      <c r="J61" s="58">
        <v>6.0607445810719502</v>
      </c>
      <c r="K61" s="59">
        <f>('Opportunity List'!$J61*Convert_PJ_to_MWh)/1000</f>
        <v>1683.5401614088887</v>
      </c>
      <c r="L61" s="59">
        <v>319.76071441764265</v>
      </c>
      <c r="M61" s="59">
        <f>'Opportunity List'!$N61/Convert_GJ_to_MWh</f>
        <v>18953.999984836802</v>
      </c>
      <c r="N61" s="59">
        <v>5265</v>
      </c>
      <c r="O61" s="60">
        <v>0.48000000000000009</v>
      </c>
      <c r="P61" s="59">
        <f>'Opportunity List'!$L61*'Opportunity List'!$O61</f>
        <v>153.48514292046849</v>
      </c>
      <c r="Q61" s="60">
        <v>0.67</v>
      </c>
      <c r="R61" s="59">
        <f>'Opportunity List'!$J61*'Opportunity List'!$Q61*Convert_PJ_to_MWh</f>
        <v>1127971.9081439555</v>
      </c>
      <c r="S61" s="60">
        <v>5.9478024344791013E-2</v>
      </c>
      <c r="T61" s="59">
        <v>20</v>
      </c>
      <c r="U61" s="59">
        <v>0</v>
      </c>
      <c r="V61" s="59">
        <f>(('Opportunity List'!$R61*'Opportunity List'!$S61)*'Opportunity List'!$O61)*'Opportunity List'!$T61</f>
        <v>644059.58988313517</v>
      </c>
      <c r="W61" s="59">
        <f>'Opportunity List'!$Y61*'Opportunity List'!$P61</f>
        <v>32202.979494156752</v>
      </c>
      <c r="X61" s="59">
        <f>IF('Opportunity List'!$P61=0,0,IF(OR('Opportunity List'!$A61={600,601}),4.52,IF(OR('Opportunity List'!$A61={602,603,604,605}),1.9,('Opportunity List'!$V61/'Opportunity List'!$P61))))</f>
        <v>4196.2340955493519</v>
      </c>
      <c r="Y61" s="59">
        <f>IF('Opportunity List'!$X61=0,0,'Opportunity List'!$X61/'Opportunity List'!$T61)</f>
        <v>209.81170477746758</v>
      </c>
      <c r="Z61" s="61">
        <f>'Opportunity List'!$W61*'Opportunity List'!$H61</f>
        <v>0</v>
      </c>
      <c r="AA61" s="61">
        <f>'Opportunity List'!$Z61+'Opportunity List'!$W61</f>
        <v>32202.979494156752</v>
      </c>
      <c r="AB61" s="61">
        <f>IF('Opportunity List'!$F61="Electricity", 'Opportunity List'!$W61, 0)+IF('Opportunity List'!$G61="Electricity",'Opportunity List'!$Z61,0)</f>
        <v>32202.979494156752</v>
      </c>
      <c r="AC61" s="61">
        <f>IF('Opportunity List'!$F61="Natural Gas",'Opportunity List'!$W61, 0)+IF('Opportunity List'!$G61="Natural Gas",'Opportunity List'!$Z61,0)</f>
        <v>0</v>
      </c>
      <c r="AD61" s="61">
        <f>'Opportunity List'!$Y61*VLOOKUP('Opportunity List'!$T61,'Discount rate'!$B$4:$D$45,3,FALSE)</f>
        <v>2432.5598940659906</v>
      </c>
      <c r="AE61" s="59">
        <v>242168.44255935246</v>
      </c>
      <c r="AF61" s="62" t="s">
        <v>164</v>
      </c>
      <c r="AG61" s="63">
        <v>0</v>
      </c>
      <c r="AH61" s="64">
        <f>'Opportunity List'!$AG61*VLOOKUP('Opportunity List'!$T61,'Discount rate'!$B$4:$D$45,3,FALSE)</f>
        <v>0</v>
      </c>
      <c r="AI61" s="59">
        <f>'Opportunity List'!$AE61-'Opportunity List'!$AH61</f>
        <v>242168.44255935246</v>
      </c>
      <c r="AJ61" s="64">
        <f>'Opportunity List'!$AI61/'Opportunity List'!$AD61</f>
        <v>99.552920834590935</v>
      </c>
      <c r="AK61" s="59">
        <f>'Opportunity List'!$P61*'Opportunity List'!$AE61</f>
        <v>37169258.017049477</v>
      </c>
      <c r="AL61" s="59">
        <v>3144</v>
      </c>
      <c r="AM61" s="65">
        <v>0.83867432752854976</v>
      </c>
      <c r="AN61" s="65" t="s">
        <v>235</v>
      </c>
      <c r="AO61" s="65">
        <v>0.92738502784470611</v>
      </c>
      <c r="AP61" s="65">
        <v>0.90991425733798825</v>
      </c>
      <c r="AQ61" s="65" t="s">
        <v>235</v>
      </c>
      <c r="AR61" s="65" t="s">
        <v>235</v>
      </c>
      <c r="AS61" s="65" t="e">
        <f>#VALUE!</f>
        <v>#VALUE!</v>
      </c>
      <c r="AT61" s="65" t="e">
        <f>#VALUE!</f>
        <v>#VALUE!</v>
      </c>
      <c r="AU61" s="65" t="e">
        <f>#VALUE!</f>
        <v>#VALUE!</v>
      </c>
      <c r="AV61" s="65" t="e">
        <f>#VALUE!</f>
        <v>#VALUE!</v>
      </c>
      <c r="AW61" s="65" t="e">
        <f>#VALUE!</f>
        <v>#VALUE!</v>
      </c>
      <c r="AX61" s="56" t="str">
        <f>IF('Opportunity List'!$AY61&lt;=0.1,"Early",IF(AND('Opportunity List'!$AY61&gt;0.1,'Opportunity List'!$AY61&lt;=0.25),"Establishing","Mature"))</f>
        <v>Establishing</v>
      </c>
      <c r="AY61" s="105">
        <v>0.25</v>
      </c>
      <c r="AZ61" s="11"/>
      <c r="BA61" s="11"/>
      <c r="BB61" s="11"/>
      <c r="BD61" s="11"/>
      <c r="BE61" s="11"/>
      <c r="BF61" s="11"/>
    </row>
    <row r="62" spans="1:58" x14ac:dyDescent="0.25">
      <c r="A62" s="104">
        <v>424</v>
      </c>
      <c r="B62" s="56" t="s">
        <v>270</v>
      </c>
      <c r="C62" s="56" t="s">
        <v>5</v>
      </c>
      <c r="D62" s="56" t="s">
        <v>195</v>
      </c>
      <c r="E62" s="56" t="s">
        <v>170</v>
      </c>
      <c r="F62" s="56" t="s">
        <v>159</v>
      </c>
      <c r="G62" s="56">
        <v>0</v>
      </c>
      <c r="H62" s="57">
        <v>0</v>
      </c>
      <c r="I62" s="56" t="s">
        <v>190</v>
      </c>
      <c r="J62" s="58">
        <v>1.5277808684834779</v>
      </c>
      <c r="K62" s="59">
        <f>('Opportunity List'!$J62*Convert_PJ_to_MWh)/1000</f>
        <v>424.3835745787473</v>
      </c>
      <c r="L62" s="59">
        <v>126.86708150757914</v>
      </c>
      <c r="M62" s="59">
        <f>'Opportunity List'!$N62/Convert_GJ_to_MWh</f>
        <v>12042.374184906232</v>
      </c>
      <c r="N62" s="59">
        <v>3345.1039429278139</v>
      </c>
      <c r="O62" s="60">
        <v>0.48000000000000009</v>
      </c>
      <c r="P62" s="59">
        <f>'Opportunity List'!$L62*'Opportunity List'!$O62</f>
        <v>60.896199123637999</v>
      </c>
      <c r="Q62" s="60">
        <v>0.81</v>
      </c>
      <c r="R62" s="59">
        <f>'Opportunity List'!$J62*'Opportunity List'!$Q62*Convert_PJ_to_MWh</f>
        <v>343750.69540878531</v>
      </c>
      <c r="S62" s="60">
        <v>4.3244090410173096E-2</v>
      </c>
      <c r="T62" s="59">
        <v>20</v>
      </c>
      <c r="U62" s="59">
        <v>0</v>
      </c>
      <c r="V62" s="59">
        <f>(('Opportunity List'!$R62*'Opportunity List'!$S62)*'Opportunity List'!$O62)*'Opportunity List'!$T62</f>
        <v>142705.78704784694</v>
      </c>
      <c r="W62" s="59">
        <f>'Opportunity List'!$Y62*'Opportunity List'!$P62</f>
        <v>7135.2893523923476</v>
      </c>
      <c r="X62" s="59">
        <f>IF('Opportunity List'!$P62=0,0,IF(OR('Opportunity List'!$A62={600,601}),4.52,IF(OR('Opportunity List'!$A62={602,603,604,605}),1.9,('Opportunity List'!$V62/'Opportunity List'!$P62))))</f>
        <v>2343.4268328982298</v>
      </c>
      <c r="Y62" s="59">
        <f>IF('Opportunity List'!$X62=0,0,'Opportunity List'!$X62/'Opportunity List'!$T62)</f>
        <v>117.17134164491149</v>
      </c>
      <c r="Z62" s="61">
        <f>'Opportunity List'!$W62*'Opportunity List'!$H62</f>
        <v>0</v>
      </c>
      <c r="AA62" s="61">
        <f>'Opportunity List'!$Z62+'Opportunity List'!$W62</f>
        <v>7135.2893523923476</v>
      </c>
      <c r="AB62" s="61">
        <f>IF('Opportunity List'!$F62="Electricity", 'Opportunity List'!$W62, 0)+IF('Opportunity List'!$G62="Electricity",'Opportunity List'!$Z62,0)</f>
        <v>0</v>
      </c>
      <c r="AC62" s="61">
        <f>IF('Opportunity List'!$F62="Natural Gas",'Opportunity List'!$W62, 0)+IF('Opportunity List'!$G62="Natural Gas",'Opportunity List'!$Z62,0)</f>
        <v>7135.2893523923476</v>
      </c>
      <c r="AD62" s="61">
        <f>'Opportunity List'!$Y62*VLOOKUP('Opportunity List'!$T62,'Discount rate'!$B$4:$D$45,3,FALSE)</f>
        <v>1358.4862041973449</v>
      </c>
      <c r="AE62" s="59">
        <v>242168.44255935246</v>
      </c>
      <c r="AF62" s="62" t="s">
        <v>164</v>
      </c>
      <c r="AG62" s="63">
        <v>0</v>
      </c>
      <c r="AH62" s="64">
        <f>'Opportunity List'!$AG62*VLOOKUP('Opportunity List'!$T62,'Discount rate'!$B$4:$D$45,3,FALSE)</f>
        <v>0</v>
      </c>
      <c r="AI62" s="59">
        <f>'Opportunity List'!$AE62-'Opportunity List'!$AH62</f>
        <v>242168.44255935246</v>
      </c>
      <c r="AJ62" s="64">
        <f>'Opportunity List'!$AI62/'Opportunity List'!$AD62</f>
        <v>178.26345369656258</v>
      </c>
      <c r="AK62" s="59">
        <f>'Opportunity List'!$P62*'Opportunity List'!$AE62</f>
        <v>14747137.699555619</v>
      </c>
      <c r="AL62" s="59" t="s">
        <v>175</v>
      </c>
      <c r="AM62" s="65" t="s">
        <v>175</v>
      </c>
      <c r="AN62" s="65" t="s">
        <v>175</v>
      </c>
      <c r="AO62" s="65" t="s">
        <v>175</v>
      </c>
      <c r="AP62" s="65" t="s">
        <v>175</v>
      </c>
      <c r="AQ62" s="65" t="s">
        <v>175</v>
      </c>
      <c r="AR62" s="65" t="s">
        <v>175</v>
      </c>
      <c r="AS62" s="65" t="e">
        <f>#VALUE!</f>
        <v>#VALUE!</v>
      </c>
      <c r="AT62" s="65" t="e">
        <f>#VALUE!</f>
        <v>#VALUE!</v>
      </c>
      <c r="AU62" s="65" t="e">
        <f>#VALUE!</f>
        <v>#VALUE!</v>
      </c>
      <c r="AV62" s="65" t="e">
        <f>#VALUE!</f>
        <v>#VALUE!</v>
      </c>
      <c r="AW62" s="65" t="e">
        <f>#VALUE!</f>
        <v>#VALUE!</v>
      </c>
      <c r="AX62" s="56" t="str">
        <f>IF('Opportunity List'!$AY62&lt;=0.1,"Early",IF(AND('Opportunity List'!$AY62&gt;0.1,'Opportunity List'!$AY62&lt;=0.25),"Establishing","Mature"))</f>
        <v>Establishing</v>
      </c>
      <c r="AY62" s="105">
        <v>0.25</v>
      </c>
      <c r="AZ62" s="11"/>
      <c r="BA62" s="11"/>
      <c r="BB62" s="11"/>
      <c r="BD62" s="11"/>
      <c r="BE62" s="11"/>
      <c r="BF62" s="11"/>
    </row>
    <row r="63" spans="1:58" x14ac:dyDescent="0.25">
      <c r="A63" s="104">
        <v>420</v>
      </c>
      <c r="B63" s="56" t="s">
        <v>286</v>
      </c>
      <c r="C63" s="56" t="s">
        <v>5</v>
      </c>
      <c r="D63" s="56" t="s">
        <v>195</v>
      </c>
      <c r="E63" s="56" t="s">
        <v>170</v>
      </c>
      <c r="F63" s="56" t="s">
        <v>2</v>
      </c>
      <c r="G63" s="56">
        <v>0</v>
      </c>
      <c r="H63" s="57">
        <v>0</v>
      </c>
      <c r="I63" s="56" t="s">
        <v>190</v>
      </c>
      <c r="J63" s="58">
        <v>6.0607445810719502</v>
      </c>
      <c r="K63" s="59">
        <f>('Opportunity List'!$J63*Convert_PJ_to_MWh)/1000</f>
        <v>1683.5401614088887</v>
      </c>
      <c r="L63" s="59">
        <v>319.76071441764265</v>
      </c>
      <c r="M63" s="59">
        <f>'Opportunity List'!$N63/Convert_GJ_to_MWh</f>
        <v>18953.999984836802</v>
      </c>
      <c r="N63" s="59">
        <v>5265</v>
      </c>
      <c r="O63" s="60">
        <v>0.24</v>
      </c>
      <c r="P63" s="59">
        <f>'Opportunity List'!$L63*'Opportunity List'!$O63</f>
        <v>76.742571460234231</v>
      </c>
      <c r="Q63" s="60">
        <v>0.67</v>
      </c>
      <c r="R63" s="59">
        <f>'Opportunity List'!$J63*'Opportunity List'!$Q63*Convert_PJ_to_MWh</f>
        <v>1127971.9081439555</v>
      </c>
      <c r="S63" s="60">
        <v>2.0174484580666684E-2</v>
      </c>
      <c r="T63" s="59">
        <v>13</v>
      </c>
      <c r="U63" s="59">
        <v>0</v>
      </c>
      <c r="V63" s="59">
        <f>(('Opportunity List'!$R63*'Opportunity List'!$S63)*'Opportunity List'!$O63)*'Opportunity List'!$T63</f>
        <v>70999.505829019268</v>
      </c>
      <c r="W63" s="59">
        <f>'Opportunity List'!$Y63*'Opportunity List'!$P63</f>
        <v>5461.5004483860985</v>
      </c>
      <c r="X63" s="59">
        <f>IF('Opportunity List'!$P63=0,0,IF(OR('Opportunity List'!$A63={600,601}),4.52,IF(OR('Opportunity List'!$A63={602,603,604,605}),1.9,('Opportunity List'!$V63/'Opportunity List'!$P63))))</f>
        <v>925.16454007290008</v>
      </c>
      <c r="Y63" s="59">
        <f>IF('Opportunity List'!$X63=0,0,'Opportunity List'!$X63/'Opportunity List'!$T63)</f>
        <v>71.166503082530781</v>
      </c>
      <c r="Z63" s="61">
        <f>'Opportunity List'!$W63*'Opportunity List'!$H63</f>
        <v>0</v>
      </c>
      <c r="AA63" s="61">
        <f>'Opportunity List'!$Z63+'Opportunity List'!$W63</f>
        <v>5461.5004483860985</v>
      </c>
      <c r="AB63" s="61">
        <f>IF('Opportunity List'!$F63="Electricity", 'Opportunity List'!$W63, 0)+IF('Opportunity List'!$G63="Electricity",'Opportunity List'!$Z63,0)</f>
        <v>5461.5004483860985</v>
      </c>
      <c r="AC63" s="61">
        <f>IF('Opportunity List'!$F63="Natural Gas",'Opportunity List'!$W63, 0)+IF('Opportunity List'!$G63="Natural Gas",'Opportunity List'!$Z63,0)</f>
        <v>0</v>
      </c>
      <c r="AD63" s="61">
        <f>'Opportunity List'!$Y63*VLOOKUP('Opportunity List'!$T63,'Discount rate'!$B$4:$D$45,3,FALSE)</f>
        <v>665.95128055010912</v>
      </c>
      <c r="AE63" s="59">
        <v>105611.59519038077</v>
      </c>
      <c r="AF63" s="62" t="s">
        <v>168</v>
      </c>
      <c r="AG63" s="63">
        <v>0</v>
      </c>
      <c r="AH63" s="64">
        <f>'Opportunity List'!$AG63*VLOOKUP('Opportunity List'!$T63,'Discount rate'!$B$4:$D$45,3,FALSE)</f>
        <v>0</v>
      </c>
      <c r="AI63" s="59">
        <f>'Opportunity List'!$AE63-'Opportunity List'!$AH63</f>
        <v>105611.59519038077</v>
      </c>
      <c r="AJ63" s="64">
        <f>'Opportunity List'!$AI63/'Opportunity List'!$AD63</f>
        <v>158.58756980411584</v>
      </c>
      <c r="AK63" s="59">
        <f>'Opportunity List'!$P63*'Opportunity List'!$AE63</f>
        <v>8104905.3909271266</v>
      </c>
      <c r="AL63" s="59">
        <v>6264</v>
      </c>
      <c r="AM63" s="65">
        <v>0.58301808345736439</v>
      </c>
      <c r="AN63" s="65">
        <v>0.61518834353034613</v>
      </c>
      <c r="AO63" s="65">
        <v>0.69104211075204114</v>
      </c>
      <c r="AP63" s="65">
        <v>0.42172968672218053</v>
      </c>
      <c r="AQ63" s="65">
        <v>0.58332102550669063</v>
      </c>
      <c r="AR63" s="65">
        <v>0.51217901348846739</v>
      </c>
      <c r="AS63" s="65" t="e">
        <f>#VALUE!</f>
        <v>#VALUE!</v>
      </c>
      <c r="AT63" s="65" t="e">
        <f>#VALUE!</f>
        <v>#VALUE!</v>
      </c>
      <c r="AU63" s="65" t="e">
        <f>#VALUE!</f>
        <v>#VALUE!</v>
      </c>
      <c r="AV63" s="65" t="e">
        <f>#VALUE!</f>
        <v>#VALUE!</v>
      </c>
      <c r="AW63" s="65" t="e">
        <f>#VALUE!</f>
        <v>#VALUE!</v>
      </c>
      <c r="AX63" s="56" t="str">
        <f>IF('Opportunity List'!$AY63&lt;=0.1,"Early",IF(AND('Opportunity List'!$AY63&gt;0.1,'Opportunity List'!$AY63&lt;=0.25),"Establishing","Mature"))</f>
        <v>Establishing</v>
      </c>
      <c r="AY63" s="105">
        <v>0.25</v>
      </c>
      <c r="AZ63" s="11"/>
      <c r="BA63" s="11"/>
      <c r="BB63" s="11"/>
      <c r="BD63" s="11"/>
      <c r="BE63" s="11"/>
      <c r="BF63" s="11"/>
    </row>
    <row r="64" spans="1:58" x14ac:dyDescent="0.25">
      <c r="A64" s="104">
        <v>338</v>
      </c>
      <c r="B64" s="56" t="s">
        <v>305</v>
      </c>
      <c r="C64" s="56" t="s">
        <v>5</v>
      </c>
      <c r="D64" s="56" t="s">
        <v>195</v>
      </c>
      <c r="E64" s="56" t="s">
        <v>170</v>
      </c>
      <c r="F64" s="56" t="s">
        <v>2</v>
      </c>
      <c r="G64" s="56">
        <v>0</v>
      </c>
      <c r="H64" s="57">
        <v>0</v>
      </c>
      <c r="I64" s="56" t="s">
        <v>190</v>
      </c>
      <c r="J64" s="58">
        <v>6.0607445810719502</v>
      </c>
      <c r="K64" s="59">
        <f>('Opportunity List'!$J64*Convert_PJ_to_MWh)/1000</f>
        <v>1683.5401614088887</v>
      </c>
      <c r="L64" s="59">
        <v>319.76071441764265</v>
      </c>
      <c r="M64" s="59">
        <f>'Opportunity List'!$N64/Convert_GJ_to_MWh</f>
        <v>18953.999984836802</v>
      </c>
      <c r="N64" s="59">
        <v>5265</v>
      </c>
      <c r="O64" s="60">
        <v>0.24</v>
      </c>
      <c r="P64" s="59">
        <f>'Opportunity List'!$L64*'Opportunity List'!$O64</f>
        <v>76.742571460234231</v>
      </c>
      <c r="Q64" s="60">
        <v>0.67</v>
      </c>
      <c r="R64" s="59">
        <f>'Opportunity List'!$J64*'Opportunity List'!$Q64*Convert_PJ_to_MWh</f>
        <v>1127971.9081439555</v>
      </c>
      <c r="S64" s="60">
        <v>0.16258382523378331</v>
      </c>
      <c r="T64" s="59">
        <v>17</v>
      </c>
      <c r="U64" s="59">
        <v>0</v>
      </c>
      <c r="V64" s="59">
        <f>(('Opportunity List'!$R64*'Opportunity List'!$S64)*'Opportunity List'!$O64)*'Opportunity List'!$T64</f>
        <v>748231.14933575923</v>
      </c>
      <c r="W64" s="59">
        <f>'Opportunity List'!$Y64*'Opportunity List'!$P64</f>
        <v>44013.597019750545</v>
      </c>
      <c r="X64" s="59">
        <f>IF('Opportunity List'!$P64=0,0,IF(OR('Opportunity List'!$A64={600,601}),4.52,IF(OR('Opportunity List'!$A64={602,603,604,605}),1.9,('Opportunity List'!$V64/'Opportunity List'!$P64))))</f>
        <v>9749.8837359583504</v>
      </c>
      <c r="Y64" s="59">
        <f>IF('Opportunity List'!$X64=0,0,'Opportunity List'!$X64/'Opportunity List'!$T64)</f>
        <v>573.52257270343239</v>
      </c>
      <c r="Z64" s="61">
        <f>'Opportunity List'!$W64*'Opportunity List'!$H64</f>
        <v>0</v>
      </c>
      <c r="AA64" s="61">
        <f>'Opportunity List'!$Z64+'Opportunity List'!$W64</f>
        <v>44013.597019750545</v>
      </c>
      <c r="AB64" s="61">
        <f>IF('Opportunity List'!$F64="Electricity", 'Opportunity List'!$W64, 0)+IF('Opportunity List'!$G64="Electricity",'Opportunity List'!$Z64,0)</f>
        <v>44013.597019750545</v>
      </c>
      <c r="AC64" s="61">
        <f>IF('Opportunity List'!$F64="Natural Gas",'Opportunity List'!$W64, 0)+IF('Opportunity List'!$G64="Natural Gas",'Opportunity List'!$Z64,0)</f>
        <v>0</v>
      </c>
      <c r="AD64" s="61">
        <f>'Opportunity List'!$Y64*VLOOKUP('Opportunity List'!$T64,'Discount rate'!$B$4:$D$45,3,FALSE)</f>
        <v>6172.9513417382177</v>
      </c>
      <c r="AE64" s="59">
        <v>425552.18573032878</v>
      </c>
      <c r="AF64" s="62" t="s">
        <v>168</v>
      </c>
      <c r="AG64" s="63">
        <v>0</v>
      </c>
      <c r="AH64" s="64">
        <f>'Opportunity List'!$AG64*VLOOKUP('Opportunity List'!$T64,'Discount rate'!$B$4:$D$45,3,FALSE)</f>
        <v>0</v>
      </c>
      <c r="AI64" s="59">
        <f>'Opportunity List'!$AE64-'Opportunity List'!$AH64</f>
        <v>425552.18573032878</v>
      </c>
      <c r="AJ64" s="64">
        <f>'Opportunity List'!$AI64/'Opportunity List'!$AD64</f>
        <v>68.938205109923828</v>
      </c>
      <c r="AK64" s="59">
        <f>'Opportunity List'!$P64*'Opportunity List'!$AE64</f>
        <v>32657969.023468625</v>
      </c>
      <c r="AL64" s="59">
        <v>6264</v>
      </c>
      <c r="AM64" s="65">
        <v>0.83867432752854976</v>
      </c>
      <c r="AN64" s="65">
        <v>0.58822055536023266</v>
      </c>
      <c r="AO64" s="65">
        <v>0.92738502784470611</v>
      </c>
      <c r="AP64" s="65">
        <v>0.90991425733798825</v>
      </c>
      <c r="AQ64" s="65">
        <v>0.79359384576108527</v>
      </c>
      <c r="AR64" s="65">
        <v>0.68347836446628707</v>
      </c>
      <c r="AS64" s="65" t="e">
        <f>#VALUE!</f>
        <v>#VALUE!</v>
      </c>
      <c r="AT64" s="65" t="e">
        <f>#VALUE!</f>
        <v>#VALUE!</v>
      </c>
      <c r="AU64" s="65" t="e">
        <f>#VALUE!</f>
        <v>#VALUE!</v>
      </c>
      <c r="AV64" s="65" t="e">
        <f>#VALUE!</f>
        <v>#VALUE!</v>
      </c>
      <c r="AW64" s="65" t="e">
        <f>#VALUE!</f>
        <v>#VALUE!</v>
      </c>
      <c r="AX64" s="56" t="str">
        <f>IF('Opportunity List'!$AY64&lt;=0.1,"Early",IF(AND('Opportunity List'!$AY64&gt;0.1,'Opportunity List'!$AY64&lt;=0.25),"Establishing","Mature"))</f>
        <v>Establishing</v>
      </c>
      <c r="AY64" s="105">
        <v>0.25</v>
      </c>
      <c r="AZ64" s="11"/>
      <c r="BA64" s="11"/>
      <c r="BB64" s="11"/>
      <c r="BD64" s="11"/>
      <c r="BE64" s="11"/>
      <c r="BF64" s="11"/>
    </row>
    <row r="65" spans="1:58" x14ac:dyDescent="0.25">
      <c r="A65" s="104">
        <v>341</v>
      </c>
      <c r="B65" s="56" t="s">
        <v>321</v>
      </c>
      <c r="C65" s="56" t="s">
        <v>5</v>
      </c>
      <c r="D65" s="56" t="s">
        <v>195</v>
      </c>
      <c r="E65" s="56" t="s">
        <v>170</v>
      </c>
      <c r="F65" s="56" t="s">
        <v>2</v>
      </c>
      <c r="G65" s="56">
        <v>0</v>
      </c>
      <c r="H65" s="57">
        <v>0</v>
      </c>
      <c r="I65" s="56" t="s">
        <v>190</v>
      </c>
      <c r="J65" s="58">
        <v>6.0607445810719502</v>
      </c>
      <c r="K65" s="59">
        <f>('Opportunity List'!$J65*Convert_PJ_to_MWh)/1000</f>
        <v>1683.5401614088887</v>
      </c>
      <c r="L65" s="59">
        <v>319.76071441764265</v>
      </c>
      <c r="M65" s="59">
        <f>'Opportunity List'!$N65/Convert_GJ_to_MWh</f>
        <v>18953.999984836802</v>
      </c>
      <c r="N65" s="59">
        <v>5265</v>
      </c>
      <c r="O65" s="60">
        <v>0.31999999999999995</v>
      </c>
      <c r="P65" s="59">
        <f>'Opportunity List'!$L65*'Opportunity List'!$O65</f>
        <v>102.32342861364563</v>
      </c>
      <c r="Q65" s="60">
        <v>0.67</v>
      </c>
      <c r="R65" s="59">
        <f>'Opportunity List'!$J65*'Opportunity List'!$Q65*Convert_PJ_to_MWh</f>
        <v>1127971.9081439555</v>
      </c>
      <c r="S65" s="60">
        <v>5.0436211451666706E-2</v>
      </c>
      <c r="T65" s="59">
        <v>14</v>
      </c>
      <c r="U65" s="59">
        <v>0</v>
      </c>
      <c r="V65" s="59">
        <f>(('Opportunity List'!$R65*'Opportunity List'!$S65)*'Opportunity List'!$O65)*'Opportunity List'!$T65</f>
        <v>254870.02092468448</v>
      </c>
      <c r="W65" s="59">
        <f>'Opportunity List'!$Y65*'Opportunity List'!$P65</f>
        <v>18205.001494620319</v>
      </c>
      <c r="X65" s="59">
        <f>IF('Opportunity List'!$P65=0,0,IF(OR('Opportunity List'!$A65={600,601}),4.52,IF(OR('Opportunity List'!$A65={602,603,604,605}),1.9,('Opportunity List'!$V65/'Opportunity List'!$P65))))</f>
        <v>2490.8276078885765</v>
      </c>
      <c r="Y65" s="59">
        <f>IF('Opportunity List'!$X65=0,0,'Opportunity List'!$X65/'Opportunity List'!$T65)</f>
        <v>177.91625770632689</v>
      </c>
      <c r="Z65" s="61">
        <f>'Opportunity List'!$W65*'Opportunity List'!$H65</f>
        <v>0</v>
      </c>
      <c r="AA65" s="61">
        <f>'Opportunity List'!$Z65+'Opportunity List'!$W65</f>
        <v>18205.001494620319</v>
      </c>
      <c r="AB65" s="61">
        <f>IF('Opportunity List'!$F65="Electricity", 'Opportunity List'!$W65, 0)+IF('Opportunity List'!$G65="Electricity",'Opportunity List'!$Z65,0)</f>
        <v>18205.001494620319</v>
      </c>
      <c r="AC65" s="61">
        <f>IF('Opportunity List'!$F65="Natural Gas",'Opportunity List'!$W65, 0)+IF('Opportunity List'!$G65="Natural Gas",'Opportunity List'!$Z65,0)</f>
        <v>0</v>
      </c>
      <c r="AD65" s="61">
        <f>'Opportunity List'!$Y65*VLOOKUP('Opportunity List'!$T65,'Discount rate'!$B$4:$D$45,3,FALSE)</f>
        <v>1733.8771935710672</v>
      </c>
      <c r="AE65" s="59">
        <v>124502.85856438821</v>
      </c>
      <c r="AF65" s="62" t="s">
        <v>164</v>
      </c>
      <c r="AG65" s="63">
        <v>0</v>
      </c>
      <c r="AH65" s="64">
        <f>'Opportunity List'!$AG65*VLOOKUP('Opportunity List'!$T65,'Discount rate'!$B$4:$D$45,3,FALSE)</f>
        <v>0</v>
      </c>
      <c r="AI65" s="59">
        <f>'Opportunity List'!$AE65-'Opportunity List'!$AH65</f>
        <v>124502.85856438821</v>
      </c>
      <c r="AJ65" s="64">
        <f>'Opportunity List'!$AI65/'Opportunity List'!$AD65</f>
        <v>71.806041988454794</v>
      </c>
      <c r="AK65" s="59">
        <f>'Opportunity List'!$P65*'Opportunity List'!$AE65</f>
        <v>12739559.360507995</v>
      </c>
      <c r="AL65" s="59">
        <v>6264</v>
      </c>
      <c r="AM65" s="65">
        <v>0.97102681703244975</v>
      </c>
      <c r="AN65" s="65">
        <v>0.94743586766387766</v>
      </c>
      <c r="AO65" s="65">
        <v>0.99070372181071176</v>
      </c>
      <c r="AP65" s="65">
        <v>0.98779227445871998</v>
      </c>
      <c r="AQ65" s="65">
        <v>0.92994437285304099</v>
      </c>
      <c r="AR65" s="65">
        <v>0.97937542087769835</v>
      </c>
      <c r="AS65" s="65" t="e">
        <f>#VALUE!</f>
        <v>#VALUE!</v>
      </c>
      <c r="AT65" s="65" t="e">
        <f>#VALUE!</f>
        <v>#VALUE!</v>
      </c>
      <c r="AU65" s="65" t="e">
        <f>#VALUE!</f>
        <v>#VALUE!</v>
      </c>
      <c r="AV65" s="65" t="e">
        <f>#VALUE!</f>
        <v>#VALUE!</v>
      </c>
      <c r="AW65" s="65" t="e">
        <f>#VALUE!</f>
        <v>#VALUE!</v>
      </c>
      <c r="AX65" s="56" t="str">
        <f>IF('Opportunity List'!$AY65&lt;=0.1,"Early",IF(AND('Opportunity List'!$AY65&gt;0.1,'Opportunity List'!$AY65&lt;=0.25),"Establishing","Mature"))</f>
        <v>Establishing</v>
      </c>
      <c r="AY65" s="105">
        <v>0.25</v>
      </c>
      <c r="AZ65" s="11"/>
      <c r="BA65" s="11"/>
      <c r="BB65" s="11"/>
      <c r="BD65" s="11"/>
      <c r="BE65" s="11"/>
      <c r="BF65" s="11"/>
    </row>
    <row r="66" spans="1:58" x14ac:dyDescent="0.25">
      <c r="A66" s="104">
        <v>383</v>
      </c>
      <c r="B66" s="56" t="s">
        <v>222</v>
      </c>
      <c r="C66" s="56" t="s">
        <v>5</v>
      </c>
      <c r="D66" s="56" t="s">
        <v>195</v>
      </c>
      <c r="E66" s="56" t="s">
        <v>186</v>
      </c>
      <c r="F66" s="56" t="s">
        <v>2</v>
      </c>
      <c r="G66" s="56">
        <v>0</v>
      </c>
      <c r="H66" s="57">
        <v>0</v>
      </c>
      <c r="I66" s="56" t="s">
        <v>190</v>
      </c>
      <c r="J66" s="58">
        <v>6.0607445810719502</v>
      </c>
      <c r="K66" s="59">
        <f>('Opportunity List'!$J66*Convert_PJ_to_MWh)/1000</f>
        <v>1683.5401614088887</v>
      </c>
      <c r="L66" s="59">
        <v>319.76071441764265</v>
      </c>
      <c r="M66" s="59">
        <f>'Opportunity List'!$N66/Convert_GJ_to_MWh</f>
        <v>18953.999984836802</v>
      </c>
      <c r="N66" s="59">
        <v>5265</v>
      </c>
      <c r="O66" s="60">
        <v>0.19999999999999996</v>
      </c>
      <c r="P66" s="59">
        <f>'Opportunity List'!$L66*'Opportunity List'!$O66</f>
        <v>63.952142883528516</v>
      </c>
      <c r="Q66" s="60">
        <v>0.15</v>
      </c>
      <c r="R66" s="59">
        <f>'Opportunity List'!$J66*'Opportunity List'!$Q66*Convert_PJ_to_MWh</f>
        <v>252531.02421133328</v>
      </c>
      <c r="S66" s="60">
        <v>0.18773478707009278</v>
      </c>
      <c r="T66" s="59">
        <v>8</v>
      </c>
      <c r="U66" s="59">
        <v>0</v>
      </c>
      <c r="V66" s="59">
        <f>(('Opportunity List'!$R66*'Opportunity List'!$S66)*'Opportunity List'!$O66)*'Opportunity List'!$T66</f>
        <v>75854.172894251344</v>
      </c>
      <c r="W66" s="59">
        <f>'Opportunity List'!$Y66*'Opportunity List'!$P66</f>
        <v>9481.771611781418</v>
      </c>
      <c r="X66" s="59">
        <f>IF('Opportunity List'!$P66=0,0,IF(OR('Opportunity List'!$A66={600,601}),4.52,IF(OR('Opportunity List'!$A66={602,603,604,605}),1.9,('Opportunity List'!$V66/'Opportunity List'!$P66))))</f>
        <v>1186.1083847088462</v>
      </c>
      <c r="Y66" s="59">
        <f>IF('Opportunity List'!$X66=0,0,'Opportunity List'!$X66/'Opportunity List'!$T66)</f>
        <v>148.26354808860577</v>
      </c>
      <c r="Z66" s="61">
        <f>'Opportunity List'!$W66*'Opportunity List'!$H66</f>
        <v>0</v>
      </c>
      <c r="AA66" s="61">
        <f>'Opportunity List'!$Z66+'Opportunity List'!$W66</f>
        <v>9481.771611781418</v>
      </c>
      <c r="AB66" s="61">
        <f>IF('Opportunity List'!$F66="Electricity", 'Opportunity List'!$W66, 0)+IF('Opportunity List'!$G66="Electricity",'Opportunity List'!$Z66,0)</f>
        <v>9481.771611781418</v>
      </c>
      <c r="AC66" s="61">
        <f>IF('Opportunity List'!$F66="Natural Gas",'Opportunity List'!$W66, 0)+IF('Opportunity List'!$G66="Natural Gas",'Opportunity List'!$Z66,0)</f>
        <v>0</v>
      </c>
      <c r="AD66" s="61">
        <f>'Opportunity List'!$Y66*VLOOKUP('Opportunity List'!$T66,'Discount rate'!$B$4:$D$45,3,FALSE)</f>
        <v>1033.5894513160458</v>
      </c>
      <c r="AE66" s="59">
        <v>101998.05337952923</v>
      </c>
      <c r="AF66" s="62" t="s">
        <v>164</v>
      </c>
      <c r="AG66" s="63">
        <v>0</v>
      </c>
      <c r="AH66" s="64">
        <f>'Opportunity List'!$AG66*VLOOKUP('Opportunity List'!$T66,'Discount rate'!$B$4:$D$45,3,FALSE)</f>
        <v>0</v>
      </c>
      <c r="AI66" s="59">
        <f>'Opportunity List'!$AE66-'Opportunity List'!$AH66</f>
        <v>101998.05337952923</v>
      </c>
      <c r="AJ66" s="64">
        <f>'Opportunity List'!$AI66/'Opportunity List'!$AD66</f>
        <v>98.683334325497839</v>
      </c>
      <c r="AK66" s="59">
        <f>'Opportunity List'!$P66*'Opportunity List'!$AE66</f>
        <v>6522994.0835694214</v>
      </c>
      <c r="AL66" s="59">
        <v>6264</v>
      </c>
      <c r="AM66" s="65">
        <v>0.40184128738851732</v>
      </c>
      <c r="AN66" s="65">
        <v>0.40063969660311394</v>
      </c>
      <c r="AO66" s="65">
        <v>0.4177800878701467</v>
      </c>
      <c r="AP66" s="65">
        <v>0.78545124820826817</v>
      </c>
      <c r="AQ66" s="65">
        <v>0.44391424409623165</v>
      </c>
      <c r="AR66" s="65">
        <v>0.61898340666676588</v>
      </c>
      <c r="AS66" s="65" t="e">
        <f>#VALUE!</f>
        <v>#VALUE!</v>
      </c>
      <c r="AT66" s="65" t="e">
        <f>#VALUE!</f>
        <v>#VALUE!</v>
      </c>
      <c r="AU66" s="65" t="e">
        <f>#VALUE!</f>
        <v>#VALUE!</v>
      </c>
      <c r="AV66" s="65" t="e">
        <f>#VALUE!</f>
        <v>#VALUE!</v>
      </c>
      <c r="AW66" s="65" t="e">
        <f>#VALUE!</f>
        <v>#VALUE!</v>
      </c>
      <c r="AX66" s="56" t="str">
        <f>IF('Opportunity List'!$AY66&lt;=0.1,"Early",IF(AND('Opportunity List'!$AY66&gt;0.1,'Opportunity List'!$AY66&lt;=0.25),"Establishing","Mature"))</f>
        <v>Mature</v>
      </c>
      <c r="AY66" s="105">
        <v>0.8</v>
      </c>
      <c r="AZ66" s="11"/>
      <c r="BA66" s="11"/>
      <c r="BB66" s="11"/>
      <c r="BD66" s="11"/>
      <c r="BE66" s="11"/>
      <c r="BF66" s="11"/>
    </row>
    <row r="67" spans="1:58" x14ac:dyDescent="0.25">
      <c r="A67" s="104">
        <v>236</v>
      </c>
      <c r="B67" s="56" t="s">
        <v>231</v>
      </c>
      <c r="C67" s="56" t="s">
        <v>5</v>
      </c>
      <c r="D67" s="56" t="s">
        <v>195</v>
      </c>
      <c r="E67" s="56" t="s">
        <v>186</v>
      </c>
      <c r="F67" s="56" t="s">
        <v>2</v>
      </c>
      <c r="G67" s="56">
        <v>0</v>
      </c>
      <c r="H67" s="57">
        <v>0</v>
      </c>
      <c r="I67" s="56" t="s">
        <v>190</v>
      </c>
      <c r="J67" s="58">
        <v>6.0607445810719502</v>
      </c>
      <c r="K67" s="59">
        <f>('Opportunity List'!$J67*Convert_PJ_to_MWh)/1000</f>
        <v>1683.5401614088887</v>
      </c>
      <c r="L67" s="59">
        <v>319.76071441764265</v>
      </c>
      <c r="M67" s="59">
        <f>'Opportunity List'!$N67/Convert_GJ_to_MWh</f>
        <v>18953.999984836802</v>
      </c>
      <c r="N67" s="59">
        <v>5265</v>
      </c>
      <c r="O67" s="60">
        <v>7.9999999999999988E-2</v>
      </c>
      <c r="P67" s="59">
        <f>'Opportunity List'!$L67*'Opportunity List'!$O67</f>
        <v>25.580857153411408</v>
      </c>
      <c r="Q67" s="60">
        <v>0.15</v>
      </c>
      <c r="R67" s="59">
        <f>'Opportunity List'!$J67*'Opportunity List'!$Q67*Convert_PJ_to_MWh</f>
        <v>252531.02421133328</v>
      </c>
      <c r="S67" s="60">
        <v>0.19524417855289647</v>
      </c>
      <c r="T67" s="59">
        <v>17</v>
      </c>
      <c r="U67" s="59">
        <v>0</v>
      </c>
      <c r="V67" s="59">
        <f>(('Opportunity List'!$R67*'Opportunity List'!$S67)*'Opportunity List'!$O67)*'Opportunity List'!$T67</f>
        <v>67055.088838518175</v>
      </c>
      <c r="W67" s="59">
        <f>'Opportunity List'!$Y67*'Opportunity List'!$P67</f>
        <v>3944.4169905010694</v>
      </c>
      <c r="X67" s="59">
        <f>IF('Opportunity List'!$P67=0,0,IF(OR('Opportunity List'!$A67={600,601}),4.52,IF(OR('Opportunity List'!$A67={602,603,604,605}),1.9,('Opportunity List'!$V67/'Opportunity List'!$P67))))</f>
        <v>2621.2995302065497</v>
      </c>
      <c r="Y67" s="59">
        <f>IF('Opportunity List'!$X67=0,0,'Opportunity List'!$X67/'Opportunity List'!$T67)</f>
        <v>154.19409001214999</v>
      </c>
      <c r="Z67" s="61">
        <f>'Opportunity List'!$W67*'Opportunity List'!$H67</f>
        <v>0</v>
      </c>
      <c r="AA67" s="61">
        <f>'Opportunity List'!$Z67+'Opportunity List'!$W67</f>
        <v>3944.4169905010694</v>
      </c>
      <c r="AB67" s="61">
        <f>IF('Opportunity List'!$F67="Electricity", 'Opportunity List'!$W67, 0)+IF('Opportunity List'!$G67="Electricity",'Opportunity List'!$Z67,0)</f>
        <v>3944.4169905010694</v>
      </c>
      <c r="AC67" s="61">
        <f>IF('Opportunity List'!$F67="Natural Gas",'Opportunity List'!$W67, 0)+IF('Opportunity List'!$G67="Natural Gas",'Opportunity List'!$Z67,0)</f>
        <v>0</v>
      </c>
      <c r="AD67" s="61">
        <f>'Opportunity List'!$Y67*VLOOKUP('Opportunity List'!$T67,'Discount rate'!$B$4:$D$45,3,FALSE)</f>
        <v>1659.6253750605138</v>
      </c>
      <c r="AE67" s="59">
        <v>58501.855977188614</v>
      </c>
      <c r="AF67" s="62" t="s">
        <v>164</v>
      </c>
      <c r="AG67" s="63">
        <v>0</v>
      </c>
      <c r="AH67" s="64">
        <f>'Opportunity List'!$AG67*VLOOKUP('Opportunity List'!$T67,'Discount rate'!$B$4:$D$45,3,FALSE)</f>
        <v>0</v>
      </c>
      <c r="AI67" s="59">
        <f>'Opportunity List'!$AE67-'Opportunity List'!$AH67</f>
        <v>58501.855977188614</v>
      </c>
      <c r="AJ67" s="64">
        <f>'Opportunity List'!$AI67/'Opportunity List'!$AD67</f>
        <v>35.250037060354963</v>
      </c>
      <c r="AK67" s="59">
        <f>'Opportunity List'!$P67*'Opportunity List'!$AE67</f>
        <v>1496527.6209619092</v>
      </c>
      <c r="AL67" s="59">
        <v>6264</v>
      </c>
      <c r="AM67" s="65">
        <v>0.40184128738851732</v>
      </c>
      <c r="AN67" s="65">
        <v>0.40063969660311394</v>
      </c>
      <c r="AO67" s="65">
        <v>0.4177800878701467</v>
      </c>
      <c r="AP67" s="65">
        <v>0.78545124820826817</v>
      </c>
      <c r="AQ67" s="65">
        <v>0.44391424409623165</v>
      </c>
      <c r="AR67" s="65">
        <v>0.61898340666676588</v>
      </c>
      <c r="AS67" s="65" t="e">
        <f>#VALUE!</f>
        <v>#VALUE!</v>
      </c>
      <c r="AT67" s="65" t="e">
        <f>#VALUE!</f>
        <v>#VALUE!</v>
      </c>
      <c r="AU67" s="65" t="e">
        <f>#VALUE!</f>
        <v>#VALUE!</v>
      </c>
      <c r="AV67" s="65" t="e">
        <f>#VALUE!</f>
        <v>#VALUE!</v>
      </c>
      <c r="AW67" s="65" t="e">
        <f>#VALUE!</f>
        <v>#VALUE!</v>
      </c>
      <c r="AX67" s="56" t="str">
        <f>IF('Opportunity List'!$AY67&lt;=0.1,"Early",IF(AND('Opportunity List'!$AY67&gt;0.1,'Opportunity List'!$AY67&lt;=0.25),"Establishing","Mature"))</f>
        <v>Mature</v>
      </c>
      <c r="AY67" s="105">
        <v>0.92</v>
      </c>
      <c r="AZ67" s="11"/>
      <c r="BA67" s="11"/>
      <c r="BB67" s="11"/>
      <c r="BD67" s="11"/>
      <c r="BE67" s="11"/>
      <c r="BF67" s="11"/>
    </row>
    <row r="68" spans="1:58" x14ac:dyDescent="0.25">
      <c r="A68" s="104">
        <v>244</v>
      </c>
      <c r="B68" s="56" t="s">
        <v>237</v>
      </c>
      <c r="C68" s="56" t="s">
        <v>5</v>
      </c>
      <c r="D68" s="56" t="s">
        <v>195</v>
      </c>
      <c r="E68" s="56" t="s">
        <v>186</v>
      </c>
      <c r="F68" s="56" t="s">
        <v>2</v>
      </c>
      <c r="G68" s="56">
        <v>0</v>
      </c>
      <c r="H68" s="57">
        <v>0</v>
      </c>
      <c r="I68" s="56" t="s">
        <v>190</v>
      </c>
      <c r="J68" s="58">
        <v>6.0607445810719502</v>
      </c>
      <c r="K68" s="59">
        <f>('Opportunity List'!$J68*Convert_PJ_to_MWh)/1000</f>
        <v>1683.5401614088887</v>
      </c>
      <c r="L68" s="59">
        <v>319.76071441764265</v>
      </c>
      <c r="M68" s="59">
        <f>'Opportunity List'!$N68/Convert_GJ_to_MWh</f>
        <v>18953.999984836802</v>
      </c>
      <c r="N68" s="59">
        <v>5265</v>
      </c>
      <c r="O68" s="60">
        <v>0.24</v>
      </c>
      <c r="P68" s="59">
        <f>'Opportunity List'!$L68*'Opportunity List'!$O68</f>
        <v>76.742571460234231</v>
      </c>
      <c r="Q68" s="60">
        <v>0.15</v>
      </c>
      <c r="R68" s="59">
        <f>'Opportunity List'!$J68*'Opportunity List'!$Q68*Convert_PJ_to_MWh</f>
        <v>252531.02421133328</v>
      </c>
      <c r="S68" s="60">
        <v>7.5093914828037117E-3</v>
      </c>
      <c r="T68" s="59">
        <v>10</v>
      </c>
      <c r="U68" s="59">
        <v>0</v>
      </c>
      <c r="V68" s="59">
        <f>(('Opportunity List'!$R68*'Opportunity List'!$S68)*'Opportunity List'!$O68)*'Opportunity List'!$T68</f>
        <v>4551.2503736550816</v>
      </c>
      <c r="W68" s="59">
        <f>'Opportunity List'!$Y68*'Opportunity List'!$P68</f>
        <v>455.12503736550815</v>
      </c>
      <c r="X68" s="59">
        <f>IF('Opportunity List'!$P68=0,0,IF(OR('Opportunity List'!$A68={600,601}),4.52,IF(OR('Opportunity List'!$A68={602,603,604,605}),1.9,('Opportunity List'!$V68/'Opportunity List'!$P68))))</f>
        <v>59.305419235442315</v>
      </c>
      <c r="Y68" s="59">
        <f>IF('Opportunity List'!$X68=0,0,'Opportunity List'!$X68/'Opportunity List'!$T68)</f>
        <v>5.9305419235442312</v>
      </c>
      <c r="Z68" s="61">
        <f>'Opportunity List'!$W68*'Opportunity List'!$H68</f>
        <v>0</v>
      </c>
      <c r="AA68" s="61">
        <f>'Opportunity List'!$Z68+'Opportunity List'!$W68</f>
        <v>455.12503736550815</v>
      </c>
      <c r="AB68" s="61">
        <f>IF('Opportunity List'!$F68="Electricity", 'Opportunity List'!$W68, 0)+IF('Opportunity List'!$G68="Electricity",'Opportunity List'!$Z68,0)</f>
        <v>455.12503736550815</v>
      </c>
      <c r="AC68" s="61">
        <f>IF('Opportunity List'!$F68="Natural Gas",'Opportunity List'!$W68, 0)+IF('Opportunity List'!$G68="Natural Gas",'Opportunity List'!$Z68,0)</f>
        <v>0</v>
      </c>
      <c r="AD68" s="61">
        <f>'Opportunity List'!$Y68*VLOOKUP('Opportunity List'!$T68,'Discount rate'!$B$4:$D$45,3,FALSE)</f>
        <v>47.584186705476419</v>
      </c>
      <c r="AE68" s="59">
        <v>1760.1783771008611</v>
      </c>
      <c r="AF68" s="62" t="s">
        <v>164</v>
      </c>
      <c r="AG68" s="63">
        <v>0</v>
      </c>
      <c r="AH68" s="64">
        <f>'Opportunity List'!$AG68*VLOOKUP('Opportunity List'!$T68,'Discount rate'!$B$4:$D$45,3,FALSE)</f>
        <v>0</v>
      </c>
      <c r="AI68" s="59">
        <f>'Opportunity List'!$AE68-'Opportunity List'!$AH68</f>
        <v>1760.1783771008611</v>
      </c>
      <c r="AJ68" s="64">
        <f>'Opportunity List'!$AI68/'Opportunity List'!$AD68</f>
        <v>36.9908261329658</v>
      </c>
      <c r="AK68" s="59">
        <f>'Opportunity List'!$P68*'Opportunity List'!$AE68</f>
        <v>135080.61488742195</v>
      </c>
      <c r="AL68" s="59">
        <v>6264</v>
      </c>
      <c r="AM68" s="65">
        <v>0.40184128738851732</v>
      </c>
      <c r="AN68" s="65">
        <v>0.40063969660311394</v>
      </c>
      <c r="AO68" s="65">
        <v>0.4177800878701467</v>
      </c>
      <c r="AP68" s="65">
        <v>0.78545124820826817</v>
      </c>
      <c r="AQ68" s="65">
        <v>0.44391424409623165</v>
      </c>
      <c r="AR68" s="65">
        <v>0.61898340666676588</v>
      </c>
      <c r="AS68" s="65" t="e">
        <f>#VALUE!</f>
        <v>#VALUE!</v>
      </c>
      <c r="AT68" s="65" t="e">
        <f>#VALUE!</f>
        <v>#VALUE!</v>
      </c>
      <c r="AU68" s="65" t="e">
        <f>#VALUE!</f>
        <v>#VALUE!</v>
      </c>
      <c r="AV68" s="65" t="e">
        <f>#VALUE!</f>
        <v>#VALUE!</v>
      </c>
      <c r="AW68" s="65" t="e">
        <f>#VALUE!</f>
        <v>#VALUE!</v>
      </c>
      <c r="AX68" s="56" t="str">
        <f>IF('Opportunity List'!$AY68&lt;=0.1,"Early",IF(AND('Opportunity List'!$AY68&gt;0.1,'Opportunity List'!$AY68&lt;=0.25),"Establishing","Mature"))</f>
        <v>Mature</v>
      </c>
      <c r="AY68" s="105">
        <v>0.76</v>
      </c>
      <c r="AZ68" s="11"/>
      <c r="BA68" s="11"/>
      <c r="BB68" s="11"/>
      <c r="BD68" s="11"/>
      <c r="BE68" s="11"/>
      <c r="BF68" s="11"/>
    </row>
    <row r="69" spans="1:58" x14ac:dyDescent="0.25">
      <c r="A69" s="104">
        <v>377</v>
      </c>
      <c r="B69" s="56" t="s">
        <v>308</v>
      </c>
      <c r="C69" s="56" t="s">
        <v>5</v>
      </c>
      <c r="D69" s="56" t="s">
        <v>195</v>
      </c>
      <c r="E69" s="56" t="s">
        <v>186</v>
      </c>
      <c r="F69" s="56" t="s">
        <v>2</v>
      </c>
      <c r="G69" s="56">
        <v>0</v>
      </c>
      <c r="H69" s="57">
        <v>0</v>
      </c>
      <c r="I69" s="56" t="s">
        <v>190</v>
      </c>
      <c r="J69" s="58">
        <v>6.0607445810719502</v>
      </c>
      <c r="K69" s="59">
        <f>('Opportunity List'!$J69*Convert_PJ_to_MWh)/1000</f>
        <v>1683.5401614088887</v>
      </c>
      <c r="L69" s="59">
        <v>319.76071441764265</v>
      </c>
      <c r="M69" s="59">
        <f>'Opportunity List'!$N69/Convert_GJ_to_MWh</f>
        <v>18953.999984836802</v>
      </c>
      <c r="N69" s="59">
        <v>5265</v>
      </c>
      <c r="O69" s="60">
        <v>0.48000000000000009</v>
      </c>
      <c r="P69" s="59">
        <f>'Opportunity List'!$L69*'Opportunity List'!$O69</f>
        <v>153.48514292046849</v>
      </c>
      <c r="Q69" s="60">
        <v>0.15</v>
      </c>
      <c r="R69" s="59">
        <f>'Opportunity List'!$J69*'Opportunity List'!$Q69*Convert_PJ_to_MWh</f>
        <v>252531.02421133328</v>
      </c>
      <c r="S69" s="60">
        <v>2.1793281129448176E-2</v>
      </c>
      <c r="T69" s="59">
        <v>7</v>
      </c>
      <c r="U69" s="59">
        <v>0</v>
      </c>
      <c r="V69" s="59">
        <f>(('Opportunity List'!$R69*'Opportunity List'!$S69)*'Opportunity List'!$O69)*'Opportunity List'!$T69</f>
        <v>18491.691471271439</v>
      </c>
      <c r="W69" s="59">
        <f>'Opportunity List'!$Y69*'Opportunity List'!$P69</f>
        <v>2641.6702101816336</v>
      </c>
      <c r="X69" s="59">
        <f>IF('Opportunity List'!$P69=0,0,IF(OR('Opportunity List'!$A69={600,601}),4.52,IF(OR('Opportunity List'!$A69={602,603,604,605}),1.9,('Opportunity List'!$V69/'Opportunity List'!$P69))))</f>
        <v>120.47870640387188</v>
      </c>
      <c r="Y69" s="59">
        <f>IF('Opportunity List'!$X69=0,0,'Opportunity List'!$X69/'Opportunity List'!$T69)</f>
        <v>17.211243771981696</v>
      </c>
      <c r="Z69" s="61">
        <f>'Opportunity List'!$W69*'Opportunity List'!$H69</f>
        <v>0</v>
      </c>
      <c r="AA69" s="61">
        <f>'Opportunity List'!$Z69+'Opportunity List'!$W69</f>
        <v>2641.6702101816336</v>
      </c>
      <c r="AB69" s="61">
        <f>IF('Opportunity List'!$F69="Electricity", 'Opportunity List'!$W69, 0)+IF('Opportunity List'!$G69="Electricity",'Opportunity List'!$Z69,0)</f>
        <v>2641.6702101816336</v>
      </c>
      <c r="AC69" s="61">
        <f>IF('Opportunity List'!$F69="Natural Gas",'Opportunity List'!$W69, 0)+IF('Opportunity List'!$G69="Natural Gas",'Opportunity List'!$Z69,0)</f>
        <v>0</v>
      </c>
      <c r="AD69" s="61">
        <f>'Opportunity List'!$Y69*VLOOKUP('Opportunity List'!$T69,'Discount rate'!$B$4:$D$45,3,FALSE)</f>
        <v>109.9676174215148</v>
      </c>
      <c r="AE69" s="59">
        <v>10216.556773735485</v>
      </c>
      <c r="AF69" s="62" t="s">
        <v>164</v>
      </c>
      <c r="AG69" s="63">
        <v>0</v>
      </c>
      <c r="AH69" s="64">
        <f>'Opportunity List'!$AG69*VLOOKUP('Opportunity List'!$T69,'Discount rate'!$B$4:$D$45,3,FALSE)</f>
        <v>0</v>
      </c>
      <c r="AI69" s="59">
        <f>'Opportunity List'!$AE69-'Opportunity List'!$AH69</f>
        <v>10216.556773735485</v>
      </c>
      <c r="AJ69" s="64">
        <f>'Opportunity List'!$AI69/'Opportunity List'!$AD69</f>
        <v>92.905138924439854</v>
      </c>
      <c r="AK69" s="59">
        <f>'Opportunity List'!$P69*'Opportunity List'!$AE69</f>
        <v>1568089.6765718714</v>
      </c>
      <c r="AL69" s="59">
        <v>6264</v>
      </c>
      <c r="AM69" s="65">
        <v>0.40184128738851732</v>
      </c>
      <c r="AN69" s="65">
        <v>0.40063969660311394</v>
      </c>
      <c r="AO69" s="65">
        <v>0.4177800878701467</v>
      </c>
      <c r="AP69" s="65">
        <v>0.78545124820826817</v>
      </c>
      <c r="AQ69" s="65">
        <v>0.44391424409623165</v>
      </c>
      <c r="AR69" s="65">
        <v>0.61898340666676588</v>
      </c>
      <c r="AS69" s="65" t="e">
        <f>#VALUE!</f>
        <v>#VALUE!</v>
      </c>
      <c r="AT69" s="65" t="e">
        <f>#VALUE!</f>
        <v>#VALUE!</v>
      </c>
      <c r="AU69" s="65" t="e">
        <f>#VALUE!</f>
        <v>#VALUE!</v>
      </c>
      <c r="AV69" s="65" t="e">
        <f>#VALUE!</f>
        <v>#VALUE!</v>
      </c>
      <c r="AW69" s="65" t="e">
        <f>#VALUE!</f>
        <v>#VALUE!</v>
      </c>
      <c r="AX69" s="56" t="str">
        <f>IF('Opportunity List'!$AY69&lt;=0.1,"Early",IF(AND('Opportunity List'!$AY69&gt;0.1,'Opportunity List'!$AY69&lt;=0.25),"Establishing","Mature"))</f>
        <v>Mature</v>
      </c>
      <c r="AY69" s="105">
        <v>0.51999999999999991</v>
      </c>
      <c r="AZ69" s="11"/>
      <c r="BA69" s="11"/>
      <c r="BB69" s="11"/>
      <c r="BD69" s="11"/>
      <c r="BE69" s="11"/>
      <c r="BF69" s="11"/>
    </row>
    <row r="70" spans="1:58" x14ac:dyDescent="0.25">
      <c r="A70" s="104">
        <v>281</v>
      </c>
      <c r="B70" s="56" t="s">
        <v>309</v>
      </c>
      <c r="C70" s="56" t="s">
        <v>5</v>
      </c>
      <c r="D70" s="56" t="s">
        <v>195</v>
      </c>
      <c r="E70" s="56" t="s">
        <v>186</v>
      </c>
      <c r="F70" s="56" t="s">
        <v>2</v>
      </c>
      <c r="G70" s="56">
        <v>0</v>
      </c>
      <c r="H70" s="57">
        <v>0</v>
      </c>
      <c r="I70" s="56" t="s">
        <v>190</v>
      </c>
      <c r="J70" s="58">
        <v>6.0607445810719502</v>
      </c>
      <c r="K70" s="59">
        <f>('Opportunity List'!$J70*Convert_PJ_to_MWh)/1000</f>
        <v>1683.5401614088887</v>
      </c>
      <c r="L70" s="59">
        <v>319.76071441764265</v>
      </c>
      <c r="M70" s="59">
        <f>'Opportunity List'!$N70/Convert_GJ_to_MWh</f>
        <v>18953.999984836802</v>
      </c>
      <c r="N70" s="59">
        <v>5265</v>
      </c>
      <c r="O70" s="60">
        <v>0.39999999999999991</v>
      </c>
      <c r="P70" s="59">
        <f>'Opportunity List'!$L70*'Opportunity List'!$O70</f>
        <v>127.90428576705703</v>
      </c>
      <c r="Q70" s="60">
        <v>0.15</v>
      </c>
      <c r="R70" s="59">
        <f>'Opportunity List'!$J70*'Opportunity List'!$Q70*Convert_PJ_to_MWh</f>
        <v>252531.02421133328</v>
      </c>
      <c r="S70" s="60">
        <v>0.39048835710579294</v>
      </c>
      <c r="T70" s="59">
        <v>7</v>
      </c>
      <c r="U70" s="59">
        <v>0</v>
      </c>
      <c r="V70" s="59">
        <f>(('Opportunity List'!$R70*'Opportunity List'!$S70)*'Opportunity List'!$O70)*'Opportunity List'!$T70</f>
        <v>276109.18933507486</v>
      </c>
      <c r="W70" s="59">
        <f>'Opportunity List'!$Y70*'Opportunity List'!$P70</f>
        <v>39444.169905010691</v>
      </c>
      <c r="X70" s="59">
        <f>IF('Opportunity List'!$P70=0,0,IF(OR('Opportunity List'!$A70={600,601}),4.52,IF(OR('Opportunity List'!$A70={602,603,604,605}),1.9,('Opportunity List'!$V70/'Opportunity List'!$P70))))</f>
        <v>2158.7172601701</v>
      </c>
      <c r="Y70" s="59">
        <f>IF('Opportunity List'!$X70=0,0,'Opportunity List'!$X70/'Opportunity List'!$T70)</f>
        <v>308.38818002429997</v>
      </c>
      <c r="Z70" s="61">
        <f>'Opportunity List'!$W70*'Opportunity List'!$H70</f>
        <v>0</v>
      </c>
      <c r="AA70" s="61">
        <f>'Opportunity List'!$Z70+'Opportunity List'!$W70</f>
        <v>39444.169905010691</v>
      </c>
      <c r="AB70" s="61">
        <f>IF('Opportunity List'!$F70="Electricity", 'Opportunity List'!$W70, 0)+IF('Opportunity List'!$G70="Electricity",'Opportunity List'!$Z70,0)</f>
        <v>39444.169905010691</v>
      </c>
      <c r="AC70" s="61">
        <f>IF('Opportunity List'!$F70="Natural Gas",'Opportunity List'!$W70, 0)+IF('Opportunity List'!$G70="Natural Gas",'Opportunity List'!$Z70,0)</f>
        <v>0</v>
      </c>
      <c r="AD70" s="61">
        <f>'Opportunity List'!$Y70*VLOOKUP('Opportunity List'!$T70,'Discount rate'!$B$4:$D$45,3,FALSE)</f>
        <v>1970.3813302229903</v>
      </c>
      <c r="AE70" s="59">
        <v>91529.275609244753</v>
      </c>
      <c r="AF70" s="62" t="s">
        <v>164</v>
      </c>
      <c r="AG70" s="63">
        <v>0</v>
      </c>
      <c r="AH70" s="64">
        <f>'Opportunity List'!$AG70*VLOOKUP('Opportunity List'!$T70,'Discount rate'!$B$4:$D$45,3,FALSE)</f>
        <v>0</v>
      </c>
      <c r="AI70" s="59">
        <f>'Opportunity List'!$AE70-'Opportunity List'!$AH70</f>
        <v>91529.275609244753</v>
      </c>
      <c r="AJ70" s="64">
        <f>'Opportunity List'!$AI70/'Opportunity List'!$AD70</f>
        <v>46.452569462219927</v>
      </c>
      <c r="AK70" s="59">
        <f>'Opportunity List'!$P70*'Opportunity List'!$AE70</f>
        <v>11706986.623576565</v>
      </c>
      <c r="AL70" s="59">
        <v>6264</v>
      </c>
      <c r="AM70" s="65">
        <v>0.40184128738851732</v>
      </c>
      <c r="AN70" s="65">
        <v>0.40063969660311394</v>
      </c>
      <c r="AO70" s="65">
        <v>0.4177800878701467</v>
      </c>
      <c r="AP70" s="65">
        <v>0.78545124820826817</v>
      </c>
      <c r="AQ70" s="65">
        <v>0.44391424409623165</v>
      </c>
      <c r="AR70" s="65">
        <v>0.61898340666676588</v>
      </c>
      <c r="AS70" s="65" t="e">
        <f>#VALUE!</f>
        <v>#VALUE!</v>
      </c>
      <c r="AT70" s="65" t="e">
        <f>#VALUE!</f>
        <v>#VALUE!</v>
      </c>
      <c r="AU70" s="65" t="e">
        <f>#VALUE!</f>
        <v>#VALUE!</v>
      </c>
      <c r="AV70" s="65" t="e">
        <f>#VALUE!</f>
        <v>#VALUE!</v>
      </c>
      <c r="AW70" s="65" t="e">
        <f>#VALUE!</f>
        <v>#VALUE!</v>
      </c>
      <c r="AX70" s="56" t="str">
        <f>IF('Opportunity List'!$AY70&lt;=0.1,"Early",IF(AND('Opportunity List'!$AY70&gt;0.1,'Opportunity List'!$AY70&lt;=0.25),"Establishing","Mature"))</f>
        <v>Mature</v>
      </c>
      <c r="AY70" s="105">
        <v>0.60000000000000009</v>
      </c>
      <c r="AZ70" s="11"/>
      <c r="BA70" s="11"/>
      <c r="BB70" s="11"/>
      <c r="BD70" s="11"/>
      <c r="BE70" s="11"/>
      <c r="BF70" s="11"/>
    </row>
    <row r="71" spans="1:58" x14ac:dyDescent="0.25">
      <c r="A71" s="104">
        <v>256</v>
      </c>
      <c r="B71" s="56" t="s">
        <v>310</v>
      </c>
      <c r="C71" s="56" t="s">
        <v>5</v>
      </c>
      <c r="D71" s="56" t="s">
        <v>195</v>
      </c>
      <c r="E71" s="56" t="s">
        <v>186</v>
      </c>
      <c r="F71" s="56" t="s">
        <v>2</v>
      </c>
      <c r="G71" s="56">
        <v>0</v>
      </c>
      <c r="H71" s="57">
        <v>0</v>
      </c>
      <c r="I71" s="56" t="s">
        <v>190</v>
      </c>
      <c r="J71" s="58">
        <v>6.0607445810719502</v>
      </c>
      <c r="K71" s="59">
        <f>('Opportunity List'!$J71*Convert_PJ_to_MWh)/1000</f>
        <v>1683.5401614088887</v>
      </c>
      <c r="L71" s="59">
        <v>319.76071441764265</v>
      </c>
      <c r="M71" s="59">
        <f>'Opportunity List'!$N71/Convert_GJ_to_MWh</f>
        <v>18953.999984836802</v>
      </c>
      <c r="N71" s="59">
        <v>5265</v>
      </c>
      <c r="O71" s="60">
        <v>0.8</v>
      </c>
      <c r="P71" s="59">
        <f>'Opportunity List'!$L71*'Opportunity List'!$O71</f>
        <v>255.80857153411412</v>
      </c>
      <c r="Q71" s="60">
        <v>0.15</v>
      </c>
      <c r="R71" s="59">
        <f>'Opportunity List'!$J71*'Opportunity List'!$Q71*Convert_PJ_to_MWh</f>
        <v>252531.02421133328</v>
      </c>
      <c r="S71" s="60">
        <v>5.9576178953407166E-2</v>
      </c>
      <c r="T71" s="59">
        <v>13</v>
      </c>
      <c r="U71" s="59">
        <v>0</v>
      </c>
      <c r="V71" s="59">
        <f>(('Opportunity List'!$R71*'Opportunity List'!$S71)*'Opportunity List'!$O71)*'Opportunity List'!$T71</f>
        <v>156466.26829289654</v>
      </c>
      <c r="W71" s="59">
        <f>'Opportunity List'!$Y71*'Opportunity List'!$P71</f>
        <v>12035.866791761271</v>
      </c>
      <c r="X71" s="59">
        <f>IF('Opportunity List'!$P71=0,0,IF(OR('Opportunity List'!$A71={600,601}),4.52,IF(OR('Opportunity List'!$A71={602,603,604,605}),1.9,('Opportunity List'!$V71/'Opportunity List'!$P71))))</f>
        <v>611.65373526989299</v>
      </c>
      <c r="Y71" s="59">
        <f>IF('Opportunity List'!$X71=0,0,'Opportunity List'!$X71/'Opportunity List'!$T71)</f>
        <v>47.050287328453308</v>
      </c>
      <c r="Z71" s="61">
        <f>'Opportunity List'!$W71*'Opportunity List'!$H71</f>
        <v>0</v>
      </c>
      <c r="AA71" s="61">
        <f>'Opportunity List'!$Z71+'Opportunity List'!$W71</f>
        <v>12035.866791761271</v>
      </c>
      <c r="AB71" s="61">
        <f>IF('Opportunity List'!$F71="Electricity", 'Opportunity List'!$W71, 0)+IF('Opportunity List'!$G71="Electricity",'Opportunity List'!$Z71,0)</f>
        <v>12035.866791761271</v>
      </c>
      <c r="AC71" s="61">
        <f>IF('Opportunity List'!$F71="Natural Gas",'Opportunity List'!$W71, 0)+IF('Opportunity List'!$G71="Natural Gas",'Opportunity List'!$Z71,0)</f>
        <v>0</v>
      </c>
      <c r="AD71" s="61">
        <f>'Opportunity List'!$Y71*VLOOKUP('Opportunity List'!$T71,'Discount rate'!$B$4:$D$45,3,FALSE)</f>
        <v>440.28015624566217</v>
      </c>
      <c r="AE71" s="59">
        <v>17455.592477801936</v>
      </c>
      <c r="AF71" s="62" t="s">
        <v>164</v>
      </c>
      <c r="AG71" s="63">
        <v>0</v>
      </c>
      <c r="AH71" s="64">
        <f>'Opportunity List'!$AG71*VLOOKUP('Opportunity List'!$T71,'Discount rate'!$B$4:$D$45,3,FALSE)</f>
        <v>0</v>
      </c>
      <c r="AI71" s="59">
        <f>'Opportunity List'!$AE71-'Opportunity List'!$AH71</f>
        <v>17455.592477801936</v>
      </c>
      <c r="AJ71" s="64">
        <f>'Opportunity List'!$AI71/'Opportunity List'!$AD71</f>
        <v>39.646557379847657</v>
      </c>
      <c r="AK71" s="59">
        <f>'Opportunity List'!$P71*'Opportunity List'!$AE71</f>
        <v>4465290.177028141</v>
      </c>
      <c r="AL71" s="59">
        <v>6264</v>
      </c>
      <c r="AM71" s="65">
        <v>0.40184128738851732</v>
      </c>
      <c r="AN71" s="65">
        <v>0.40063969660311394</v>
      </c>
      <c r="AO71" s="65">
        <v>0.4177800878701467</v>
      </c>
      <c r="AP71" s="65">
        <v>0.78545124820826817</v>
      </c>
      <c r="AQ71" s="65">
        <v>0.44391424409623165</v>
      </c>
      <c r="AR71" s="65">
        <v>0.61898340666676588</v>
      </c>
      <c r="AS71" s="65" t="e">
        <f>#VALUE!</f>
        <v>#VALUE!</v>
      </c>
      <c r="AT71" s="65" t="e">
        <f>#VALUE!</f>
        <v>#VALUE!</v>
      </c>
      <c r="AU71" s="65" t="e">
        <f>#VALUE!</f>
        <v>#VALUE!</v>
      </c>
      <c r="AV71" s="65" t="e">
        <f>#VALUE!</f>
        <v>#VALUE!</v>
      </c>
      <c r="AW71" s="65" t="e">
        <f>#VALUE!</f>
        <v>#VALUE!</v>
      </c>
      <c r="AX71" s="56" t="str">
        <f>IF('Opportunity List'!$AY71&lt;=0.1,"Early",IF(AND('Opportunity List'!$AY71&gt;0.1,'Opportunity List'!$AY71&lt;=0.25),"Establishing","Mature"))</f>
        <v>Establishing</v>
      </c>
      <c r="AY71" s="105">
        <v>0.19999999999999996</v>
      </c>
      <c r="AZ71" s="11"/>
      <c r="BA71" s="11"/>
      <c r="BB71" s="11"/>
      <c r="BD71" s="11"/>
      <c r="BE71" s="11"/>
      <c r="BF71" s="11"/>
    </row>
    <row r="72" spans="1:58" x14ac:dyDescent="0.25">
      <c r="A72" s="104">
        <v>335</v>
      </c>
      <c r="B72" s="56" t="s">
        <v>314</v>
      </c>
      <c r="C72" s="56" t="s">
        <v>5</v>
      </c>
      <c r="D72" s="56" t="s">
        <v>195</v>
      </c>
      <c r="E72" s="56" t="s">
        <v>186</v>
      </c>
      <c r="F72" s="56" t="s">
        <v>2</v>
      </c>
      <c r="G72" s="56">
        <v>0</v>
      </c>
      <c r="H72" s="57">
        <v>0</v>
      </c>
      <c r="I72" s="56" t="s">
        <v>190</v>
      </c>
      <c r="J72" s="58">
        <v>6.0607445810719502</v>
      </c>
      <c r="K72" s="59">
        <f>('Opportunity List'!$J72*Convert_PJ_to_MWh)/1000</f>
        <v>1683.5401614088887</v>
      </c>
      <c r="L72" s="59">
        <v>319.76071441764265</v>
      </c>
      <c r="M72" s="59">
        <f>'Opportunity List'!$N72/Convert_GJ_to_MWh</f>
        <v>18953.999984836802</v>
      </c>
      <c r="N72" s="59">
        <v>5265</v>
      </c>
      <c r="O72" s="60">
        <v>0.32000000000000006</v>
      </c>
      <c r="P72" s="59">
        <f>'Opportunity List'!$L72*'Opportunity List'!$O72</f>
        <v>102.32342861364566</v>
      </c>
      <c r="Q72" s="60">
        <v>0.15</v>
      </c>
      <c r="R72" s="59">
        <f>'Opportunity List'!$J72*'Opportunity List'!$Q72*Convert_PJ_to_MWh</f>
        <v>252531.02421133328</v>
      </c>
      <c r="S72" s="60">
        <v>0.12645568260029919</v>
      </c>
      <c r="T72" s="59">
        <v>8</v>
      </c>
      <c r="U72" s="59">
        <v>0</v>
      </c>
      <c r="V72" s="59">
        <f>(('Opportunity List'!$R72*'Opportunity List'!$S72)*'Opportunity List'!$O72)*'Opportunity List'!$T72</f>
        <v>81750.996593655902</v>
      </c>
      <c r="W72" s="59">
        <f>'Opportunity List'!$Y72*'Opportunity List'!$P72</f>
        <v>10218.874574206988</v>
      </c>
      <c r="X72" s="59">
        <f>IF('Opportunity List'!$P72=0,0,IF(OR('Opportunity List'!$A72={600,601}),4.52,IF(OR('Opportunity List'!$A72={602,603,604,605}),1.9,('Opportunity List'!$V72/'Opportunity List'!$P72))))</f>
        <v>798.94700266869029</v>
      </c>
      <c r="Y72" s="59">
        <f>IF('Opportunity List'!$X72=0,0,'Opportunity List'!$X72/'Opportunity List'!$T72)</f>
        <v>99.868375333586286</v>
      </c>
      <c r="Z72" s="61">
        <f>'Opportunity List'!$W72*'Opportunity List'!$H72</f>
        <v>0</v>
      </c>
      <c r="AA72" s="61">
        <f>'Opportunity List'!$Z72+'Opportunity List'!$W72</f>
        <v>10218.874574206988</v>
      </c>
      <c r="AB72" s="61">
        <f>IF('Opportunity List'!$F72="Electricity", 'Opportunity List'!$W72, 0)+IF('Opportunity List'!$G72="Electricity",'Opportunity List'!$Z72,0)</f>
        <v>10218.874574206988</v>
      </c>
      <c r="AC72" s="61">
        <f>IF('Opportunity List'!$F72="Natural Gas",'Opportunity List'!$W72, 0)+IF('Opportunity List'!$G72="Natural Gas",'Opportunity List'!$Z72,0)</f>
        <v>0</v>
      </c>
      <c r="AD72" s="61">
        <f>'Opportunity List'!$Y72*VLOOKUP('Opportunity List'!$T72,'Discount rate'!$B$4:$D$45,3,FALSE)</f>
        <v>696.2122557810228</v>
      </c>
      <c r="AE72" s="59">
        <v>47397.197154043322</v>
      </c>
      <c r="AF72" s="62" t="s">
        <v>164</v>
      </c>
      <c r="AG72" s="63">
        <v>0</v>
      </c>
      <c r="AH72" s="64">
        <f>'Opportunity List'!$AG72*VLOOKUP('Opportunity List'!$T72,'Discount rate'!$B$4:$D$45,3,FALSE)</f>
        <v>0</v>
      </c>
      <c r="AI72" s="59">
        <f>'Opportunity List'!$AE72-'Opportunity List'!$AH72</f>
        <v>47397.197154043322</v>
      </c>
      <c r="AJ72" s="64">
        <f>'Opportunity List'!$AI72/'Opportunity List'!$AD72</f>
        <v>68.078659576126441</v>
      </c>
      <c r="AK72" s="59">
        <f>'Opportunity List'!$P72*'Opportunity List'!$AE72</f>
        <v>4849843.7194786407</v>
      </c>
      <c r="AL72" s="59">
        <v>6264</v>
      </c>
      <c r="AM72" s="65">
        <v>0.40184128738851732</v>
      </c>
      <c r="AN72" s="65">
        <v>0.40063969660311394</v>
      </c>
      <c r="AO72" s="65">
        <v>0.4177800878701467</v>
      </c>
      <c r="AP72" s="65">
        <v>0.78545124820826817</v>
      </c>
      <c r="AQ72" s="65">
        <v>0.44391424409623165</v>
      </c>
      <c r="AR72" s="65">
        <v>0.61898340666676588</v>
      </c>
      <c r="AS72" s="65" t="e">
        <f>#VALUE!</f>
        <v>#VALUE!</v>
      </c>
      <c r="AT72" s="65" t="e">
        <f>#VALUE!</f>
        <v>#VALUE!</v>
      </c>
      <c r="AU72" s="65" t="e">
        <f>#VALUE!</f>
        <v>#VALUE!</v>
      </c>
      <c r="AV72" s="65" t="e">
        <f>#VALUE!</f>
        <v>#VALUE!</v>
      </c>
      <c r="AW72" s="65" t="e">
        <f>#VALUE!</f>
        <v>#VALUE!</v>
      </c>
      <c r="AX72" s="56" t="str">
        <f>IF('Opportunity List'!$AY72&lt;=0.1,"Early",IF(AND('Opportunity List'!$AY72&gt;0.1,'Opportunity List'!$AY72&lt;=0.25),"Establishing","Mature"))</f>
        <v>Mature</v>
      </c>
      <c r="AY72" s="105">
        <v>0.67999999999999994</v>
      </c>
      <c r="AZ72" s="11"/>
      <c r="BA72" s="11"/>
      <c r="BB72" s="11"/>
      <c r="BD72" s="11"/>
      <c r="BE72" s="11"/>
      <c r="BF72" s="11"/>
    </row>
    <row r="73" spans="1:58" x14ac:dyDescent="0.25">
      <c r="A73" s="104">
        <v>245</v>
      </c>
      <c r="B73" s="56" t="s">
        <v>226</v>
      </c>
      <c r="C73" s="56" t="s">
        <v>5</v>
      </c>
      <c r="D73" s="56" t="s">
        <v>195</v>
      </c>
      <c r="E73" s="56" t="s">
        <v>227</v>
      </c>
      <c r="F73" s="56" t="s">
        <v>2</v>
      </c>
      <c r="G73" s="56">
        <v>0</v>
      </c>
      <c r="H73" s="57">
        <v>0</v>
      </c>
      <c r="I73" s="56" t="s">
        <v>190</v>
      </c>
      <c r="J73" s="58">
        <v>6.0607445810719502</v>
      </c>
      <c r="K73" s="59">
        <f>('Opportunity List'!$J73*Convert_PJ_to_MWh)/1000</f>
        <v>1683.5401614088887</v>
      </c>
      <c r="L73" s="59">
        <v>319.76071441764265</v>
      </c>
      <c r="M73" s="59">
        <f>'Opportunity List'!$N73/Convert_GJ_to_MWh</f>
        <v>18953.999984836802</v>
      </c>
      <c r="N73" s="59">
        <v>5265</v>
      </c>
      <c r="O73" s="60">
        <v>0.24</v>
      </c>
      <c r="P73" s="59">
        <f>'Opportunity List'!$L73*'Opportunity List'!$O73</f>
        <v>76.742571460234231</v>
      </c>
      <c r="Q73" s="60">
        <v>0.04</v>
      </c>
      <c r="R73" s="59">
        <f>'Opportunity List'!$J73*'Opportunity List'!$Q73*Convert_PJ_to_MWh</f>
        <v>67341.606456355541</v>
      </c>
      <c r="S73" s="60">
        <v>0.16746880426445199</v>
      </c>
      <c r="T73" s="59">
        <v>10</v>
      </c>
      <c r="U73" s="59">
        <v>0</v>
      </c>
      <c r="V73" s="59">
        <f>(('Opportunity List'!$R73*'Opportunity List'!$S73)*'Opportunity List'!$O73)*'Opportunity List'!$T73</f>
        <v>27066.28394518359</v>
      </c>
      <c r="W73" s="59">
        <f>'Opportunity List'!$Y73*'Opportunity List'!$P73</f>
        <v>2706.6283945183591</v>
      </c>
      <c r="X73" s="59">
        <f>IF('Opportunity List'!$P73=0,0,IF(OR('Opportunity List'!$A73={600,601}),4.52,IF(OR('Opportunity List'!$A73={602,603,604,605}),1.9,('Opportunity List'!$V73/'Opportunity List'!$P73))))</f>
        <v>352.68930178093592</v>
      </c>
      <c r="Y73" s="59">
        <f>IF('Opportunity List'!$X73=0,0,'Opportunity List'!$X73/'Opportunity List'!$T73)</f>
        <v>35.268930178093591</v>
      </c>
      <c r="Z73" s="61">
        <f>'Opportunity List'!$W73*'Opportunity List'!$H73</f>
        <v>0</v>
      </c>
      <c r="AA73" s="61">
        <f>'Opportunity List'!$Z73+'Opportunity List'!$W73</f>
        <v>2706.6283945183591</v>
      </c>
      <c r="AB73" s="61">
        <f>IF('Opportunity List'!$F73="Electricity", 'Opportunity List'!$W73, 0)+IF('Opportunity List'!$G73="Electricity",'Opportunity List'!$Z73,0)</f>
        <v>2706.6283945183591</v>
      </c>
      <c r="AC73" s="61">
        <f>IF('Opportunity List'!$F73="Natural Gas",'Opportunity List'!$W73, 0)+IF('Opportunity List'!$G73="Natural Gas",'Opportunity List'!$Z73,0)</f>
        <v>0</v>
      </c>
      <c r="AD73" s="61">
        <f>'Opportunity List'!$Y73*VLOOKUP('Opportunity List'!$T73,'Discount rate'!$B$4:$D$45,3,FALSE)</f>
        <v>282.9831371453925</v>
      </c>
      <c r="AE73" s="59">
        <v>10467.780024706432</v>
      </c>
      <c r="AF73" s="62" t="s">
        <v>164</v>
      </c>
      <c r="AG73" s="63">
        <v>0</v>
      </c>
      <c r="AH73" s="64">
        <f>'Opportunity List'!$AG73*VLOOKUP('Opportunity List'!$T73,'Discount rate'!$B$4:$D$45,3,FALSE)</f>
        <v>0</v>
      </c>
      <c r="AI73" s="59">
        <f>'Opportunity List'!$AE73-'Opportunity List'!$AH73</f>
        <v>10467.780024706432</v>
      </c>
      <c r="AJ73" s="64">
        <f>'Opportunity List'!$AI73/'Opportunity List'!$AD73</f>
        <v>36.990826132965807</v>
      </c>
      <c r="AK73" s="59">
        <f>'Opportunity List'!$P73*'Opportunity List'!$AE73</f>
        <v>803324.35657604574</v>
      </c>
      <c r="AL73" s="59">
        <v>6264</v>
      </c>
      <c r="AM73" s="65">
        <v>0.58301808345736439</v>
      </c>
      <c r="AN73" s="65">
        <v>0.61518834353034613</v>
      </c>
      <c r="AO73" s="65">
        <v>0.69104211075204114</v>
      </c>
      <c r="AP73" s="65">
        <v>0.42172968672218053</v>
      </c>
      <c r="AQ73" s="65">
        <v>0.58332102550669063</v>
      </c>
      <c r="AR73" s="65">
        <v>0.51217901348846739</v>
      </c>
      <c r="AS73" s="65" t="e">
        <f>#VALUE!</f>
        <v>#VALUE!</v>
      </c>
      <c r="AT73" s="65" t="e">
        <f>#VALUE!</f>
        <v>#VALUE!</v>
      </c>
      <c r="AU73" s="65" t="e">
        <f>#VALUE!</f>
        <v>#VALUE!</v>
      </c>
      <c r="AV73" s="65" t="e">
        <f>#VALUE!</f>
        <v>#VALUE!</v>
      </c>
      <c r="AW73" s="65" t="e">
        <f>#VALUE!</f>
        <v>#VALUE!</v>
      </c>
      <c r="AX73" s="56" t="str">
        <f>IF('Opportunity List'!$AY73&lt;=0.1,"Early",IF(AND('Opportunity List'!$AY73&gt;0.1,'Opportunity List'!$AY73&lt;=0.25),"Establishing","Mature"))</f>
        <v>Establishing</v>
      </c>
      <c r="AY73" s="105">
        <v>0.25</v>
      </c>
      <c r="AZ73" s="11"/>
      <c r="BA73" s="11"/>
      <c r="BB73" s="11"/>
      <c r="BD73" s="11"/>
      <c r="BE73" s="11"/>
      <c r="BF73" s="11"/>
    </row>
    <row r="74" spans="1:58" x14ac:dyDescent="0.25">
      <c r="A74" s="104">
        <v>133</v>
      </c>
      <c r="B74" s="56" t="s">
        <v>187</v>
      </c>
      <c r="C74" s="56" t="s">
        <v>5</v>
      </c>
      <c r="D74" s="56" t="s">
        <v>188</v>
      </c>
      <c r="E74" s="56" t="s">
        <v>189</v>
      </c>
      <c r="F74" s="56" t="s">
        <v>2</v>
      </c>
      <c r="G74" s="56">
        <v>0</v>
      </c>
      <c r="H74" s="57">
        <v>0</v>
      </c>
      <c r="I74" s="56" t="s">
        <v>190</v>
      </c>
      <c r="J74" s="58">
        <v>5.5534888390168664</v>
      </c>
      <c r="K74" s="59">
        <f>('Opportunity List'!$J74*Convert_PJ_to_MWh)/1000</f>
        <v>1542.6357886158087</v>
      </c>
      <c r="L74" s="59">
        <v>319.76071441764265</v>
      </c>
      <c r="M74" s="59">
        <f>'Opportunity List'!$N74/Convert_GJ_to_MWh</f>
        <v>17367.639563503893</v>
      </c>
      <c r="N74" s="59">
        <v>4824.3443270550015</v>
      </c>
      <c r="O74" s="60">
        <v>0.16000000000000003</v>
      </c>
      <c r="P74" s="59">
        <f>'Opportunity List'!$L74*'Opportunity List'!$O74</f>
        <v>51.16171430682283</v>
      </c>
      <c r="Q74" s="60">
        <v>0.31</v>
      </c>
      <c r="R74" s="59">
        <f>'Opportunity List'!$J74*'Opportunity List'!$Q74*Convert_PJ_to_MWh</f>
        <v>478217.09447090072</v>
      </c>
      <c r="S74" s="60">
        <v>6.5086118750369307E-2</v>
      </c>
      <c r="T74" s="59">
        <v>10</v>
      </c>
      <c r="U74" s="59">
        <v>0</v>
      </c>
      <c r="V74" s="59">
        <f>(('Opportunity List'!$R74*'Opportunity List'!$S74)*'Opportunity List'!$O74)*'Opportunity List'!$T74</f>
        <v>49800.471358703398</v>
      </c>
      <c r="W74" s="59">
        <f>'Opportunity List'!$Y74*'Opportunity List'!$P74</f>
        <v>4980.0471358703398</v>
      </c>
      <c r="X74" s="59">
        <f>IF('Opportunity List'!$P74=0,0,IF(OR('Opportunity List'!$A74={600,601}),4.52,IF(OR('Opportunity List'!$A74={602,603,604,605}),1.9,('Opportunity List'!$V74/'Opportunity List'!$P74))))</f>
        <v>973.39332806645416</v>
      </c>
      <c r="Y74" s="59">
        <f>IF('Opportunity List'!$X74=0,0,'Opportunity List'!$X74/'Opportunity List'!$T74)</f>
        <v>97.339332806645416</v>
      </c>
      <c r="Z74" s="61">
        <f>'Opportunity List'!$W74*'Opportunity List'!$H74</f>
        <v>0</v>
      </c>
      <c r="AA74" s="61">
        <f>'Opportunity List'!$Z74+'Opportunity List'!$W74</f>
        <v>4980.0471358703398</v>
      </c>
      <c r="AB74" s="61">
        <f>IF('Opportunity List'!$F74="Electricity", 'Opportunity List'!$W74, 0)+IF('Opportunity List'!$G74="Electricity",'Opportunity List'!$Z74,0)</f>
        <v>4980.0471358703398</v>
      </c>
      <c r="AC74" s="61">
        <f>IF('Opportunity List'!$F74="Natural Gas",'Opportunity List'!$W74, 0)+IF('Opportunity List'!$G74="Natural Gas",'Opportunity List'!$Z74,0)</f>
        <v>0</v>
      </c>
      <c r="AD74" s="61">
        <f>'Opportunity List'!$Y74*VLOOKUP('Opportunity List'!$T74,'Discount rate'!$B$4:$D$45,3,FALSE)</f>
        <v>781.01007391409541</v>
      </c>
      <c r="AE74" s="59">
        <v>500961.85993777105</v>
      </c>
      <c r="AF74" s="62" t="s">
        <v>164</v>
      </c>
      <c r="AG74" s="63">
        <v>0</v>
      </c>
      <c r="AH74" s="64">
        <f>'Opportunity List'!$AG74*VLOOKUP('Opportunity List'!$T74,'Discount rate'!$B$4:$D$45,3,FALSE)</f>
        <v>0</v>
      </c>
      <c r="AI74" s="59">
        <f>'Opportunity List'!$AE74-'Opportunity List'!$AH74</f>
        <v>500961.85993777105</v>
      </c>
      <c r="AJ74" s="64">
        <f>'Opportunity List'!$AI74/'Opportunity List'!$AD74</f>
        <v>641.42816676763209</v>
      </c>
      <c r="AK74" s="59">
        <f>'Opportunity List'!$P74*'Opportunity List'!$AE74</f>
        <v>25630067.556750838</v>
      </c>
      <c r="AL74" s="59" t="s">
        <v>175</v>
      </c>
      <c r="AM74" s="65" t="s">
        <v>175</v>
      </c>
      <c r="AN74" s="65" t="s">
        <v>175</v>
      </c>
      <c r="AO74" s="65" t="s">
        <v>175</v>
      </c>
      <c r="AP74" s="65" t="s">
        <v>175</v>
      </c>
      <c r="AQ74" s="65" t="s">
        <v>175</v>
      </c>
      <c r="AR74" s="65" t="s">
        <v>175</v>
      </c>
      <c r="AS74" s="65" t="e">
        <f>#VALUE!</f>
        <v>#VALUE!</v>
      </c>
      <c r="AT74" s="65" t="e">
        <f>#VALUE!</f>
        <v>#VALUE!</v>
      </c>
      <c r="AU74" s="65" t="e">
        <f>#VALUE!</f>
        <v>#VALUE!</v>
      </c>
      <c r="AV74" s="65" t="e">
        <f>#VALUE!</f>
        <v>#VALUE!</v>
      </c>
      <c r="AW74" s="65" t="e">
        <f>#VALUE!</f>
        <v>#VALUE!</v>
      </c>
      <c r="AX74" s="56" t="str">
        <f>IF('Opportunity List'!$AY74&lt;=0.1,"Early",IF(AND('Opportunity List'!$AY74&gt;0.1,'Opportunity List'!$AY74&lt;=0.25),"Establishing","Mature"))</f>
        <v>Establishing</v>
      </c>
      <c r="AY74" s="105">
        <v>0.25</v>
      </c>
      <c r="AZ74" s="11"/>
      <c r="BA74" s="11"/>
      <c r="BB74" s="11"/>
      <c r="BD74" s="11"/>
      <c r="BE74" s="11"/>
      <c r="BF74" s="11"/>
    </row>
    <row r="75" spans="1:58" x14ac:dyDescent="0.25">
      <c r="A75" s="104">
        <v>126</v>
      </c>
      <c r="B75" s="56" t="s">
        <v>313</v>
      </c>
      <c r="C75" s="56" t="s">
        <v>5</v>
      </c>
      <c r="D75" s="56" t="s">
        <v>188</v>
      </c>
      <c r="E75" s="56" t="s">
        <v>189</v>
      </c>
      <c r="F75" s="56" t="s">
        <v>2</v>
      </c>
      <c r="G75" s="56">
        <v>0</v>
      </c>
      <c r="H75" s="57">
        <v>0</v>
      </c>
      <c r="I75" s="56" t="s">
        <v>190</v>
      </c>
      <c r="J75" s="58">
        <v>5.5534888390168664</v>
      </c>
      <c r="K75" s="59">
        <f>('Opportunity List'!$J75*Convert_PJ_to_MWh)/1000</f>
        <v>1542.6357886158087</v>
      </c>
      <c r="L75" s="59">
        <v>319.76071441764265</v>
      </c>
      <c r="M75" s="59">
        <f>'Opportunity List'!$N75/Convert_GJ_to_MWh</f>
        <v>17367.639563503893</v>
      </c>
      <c r="N75" s="59">
        <v>4824.3443270550015</v>
      </c>
      <c r="O75" s="60">
        <v>0.31999999999999995</v>
      </c>
      <c r="P75" s="59">
        <f>'Opportunity List'!$L75*'Opportunity List'!$O75</f>
        <v>102.32342861364563</v>
      </c>
      <c r="Q75" s="60">
        <v>0.31</v>
      </c>
      <c r="R75" s="59">
        <f>'Opportunity List'!$J75*'Opportunity List'!$Q75*Convert_PJ_to_MWh</f>
        <v>478217.09447090072</v>
      </c>
      <c r="S75" s="60">
        <v>3.4114758506381571E-2</v>
      </c>
      <c r="T75" s="59">
        <v>3</v>
      </c>
      <c r="U75" s="59">
        <v>0</v>
      </c>
      <c r="V75" s="59">
        <f>(('Opportunity List'!$R75*'Opportunity List'!$S75)*'Opportunity List'!$O75)*'Opportunity List'!$T75</f>
        <v>15661.690263838307</v>
      </c>
      <c r="W75" s="59">
        <f>'Opportunity List'!$Y75*'Opportunity List'!$P75</f>
        <v>5220.5634212794348</v>
      </c>
      <c r="X75" s="59">
        <f>IF('Opportunity List'!$P75=0,0,IF(OR('Opportunity List'!$A75={600,601}),4.52,IF(OR('Opportunity List'!$A75={602,603,604,605}),1.9,('Opportunity List'!$V75/'Opportunity List'!$P75))))</f>
        <v>153.06064775227534</v>
      </c>
      <c r="Y75" s="59">
        <f>IF('Opportunity List'!$X75=0,0,'Opportunity List'!$X75/'Opportunity List'!$T75)</f>
        <v>51.020215917425112</v>
      </c>
      <c r="Z75" s="61">
        <f>'Opportunity List'!$W75*'Opportunity List'!$H75</f>
        <v>0</v>
      </c>
      <c r="AA75" s="61">
        <f>'Opportunity List'!$Z75+'Opportunity List'!$W75</f>
        <v>5220.5634212794348</v>
      </c>
      <c r="AB75" s="61">
        <f>IF('Opportunity List'!$F75="Electricity", 'Opportunity List'!$W75, 0)+IF('Opportunity List'!$G75="Electricity",'Opportunity List'!$Z75,0)</f>
        <v>5220.5634212794348</v>
      </c>
      <c r="AC75" s="61">
        <f>IF('Opportunity List'!$F75="Natural Gas",'Opportunity List'!$W75, 0)+IF('Opportunity List'!$G75="Natural Gas",'Opportunity List'!$Z75,0)</f>
        <v>0</v>
      </c>
      <c r="AD75" s="61">
        <f>'Opportunity List'!$Y75*VLOOKUP('Opportunity List'!$T75,'Discount rate'!$B$4:$D$45,3,FALSE)</f>
        <v>184.91338713911284</v>
      </c>
      <c r="AE75" s="59">
        <v>440281.19216876011</v>
      </c>
      <c r="AF75" s="62" t="s">
        <v>168</v>
      </c>
      <c r="AG75" s="63">
        <v>0</v>
      </c>
      <c r="AH75" s="64">
        <f>'Opportunity List'!$AG75*VLOOKUP('Opportunity List'!$T75,'Discount rate'!$B$4:$D$45,3,FALSE)</f>
        <v>0</v>
      </c>
      <c r="AI75" s="59">
        <f>'Opportunity List'!$AE75-'Opportunity List'!$AH75</f>
        <v>440281.19216876011</v>
      </c>
      <c r="AJ75" s="64">
        <f>'Opportunity List'!$AI75/'Opportunity List'!$AD75</f>
        <v>2381.0130730963824</v>
      </c>
      <c r="AK75" s="59">
        <f>'Opportunity List'!$P75*'Opportunity List'!$AE75</f>
        <v>45051081.136810921</v>
      </c>
      <c r="AL75" s="59">
        <v>6264</v>
      </c>
      <c r="AM75" s="65">
        <v>0.53898437873576066</v>
      </c>
      <c r="AN75" s="65">
        <v>0.60626890565552427</v>
      </c>
      <c r="AO75" s="65">
        <v>0.64086659168265969</v>
      </c>
      <c r="AP75" s="65">
        <v>0.26058200370229972</v>
      </c>
      <c r="AQ75" s="65">
        <v>0.63184707229246329</v>
      </c>
      <c r="AR75" s="65">
        <v>0.58522991419672243</v>
      </c>
      <c r="AS75" s="65" t="e">
        <f>#VALUE!</f>
        <v>#VALUE!</v>
      </c>
      <c r="AT75" s="65" t="e">
        <f>#VALUE!</f>
        <v>#VALUE!</v>
      </c>
      <c r="AU75" s="65" t="e">
        <f>#VALUE!</f>
        <v>#VALUE!</v>
      </c>
      <c r="AV75" s="65" t="e">
        <f>#VALUE!</f>
        <v>#VALUE!</v>
      </c>
      <c r="AW75" s="65" t="e">
        <f>#VALUE!</f>
        <v>#VALUE!</v>
      </c>
      <c r="AX75" s="56" t="str">
        <f>IF('Opportunity List'!$AY75&lt;=0.1,"Early",IF(AND('Opportunity List'!$AY75&gt;0.1,'Opportunity List'!$AY75&lt;=0.25),"Establishing","Mature"))</f>
        <v>Establishing</v>
      </c>
      <c r="AY75" s="105">
        <v>0.25</v>
      </c>
      <c r="AZ75" s="11"/>
      <c r="BA75" s="11"/>
      <c r="BB75" s="11"/>
      <c r="BD75" s="11"/>
      <c r="BE75" s="11"/>
      <c r="BF75" s="11"/>
    </row>
    <row r="76" spans="1:58" x14ac:dyDescent="0.25">
      <c r="A76" s="104">
        <v>127</v>
      </c>
      <c r="B76" s="56" t="s">
        <v>300</v>
      </c>
      <c r="C76" s="56" t="s">
        <v>5</v>
      </c>
      <c r="D76" s="56" t="s">
        <v>188</v>
      </c>
      <c r="E76" s="56" t="s">
        <v>166</v>
      </c>
      <c r="F76" s="56" t="s">
        <v>2</v>
      </c>
      <c r="G76" s="56">
        <v>0</v>
      </c>
      <c r="H76" s="57">
        <v>0</v>
      </c>
      <c r="I76" s="56" t="s">
        <v>190</v>
      </c>
      <c r="J76" s="58">
        <v>5.5534888390168664</v>
      </c>
      <c r="K76" s="59">
        <f>('Opportunity List'!$J76*Convert_PJ_to_MWh)/1000</f>
        <v>1542.6357886158087</v>
      </c>
      <c r="L76" s="59">
        <v>319.76071441764265</v>
      </c>
      <c r="M76" s="59">
        <f>'Opportunity List'!$N76/Convert_GJ_to_MWh</f>
        <v>17367.639563503893</v>
      </c>
      <c r="N76" s="59">
        <v>4824.3443270550015</v>
      </c>
      <c r="O76" s="60">
        <v>0.32000000000000006</v>
      </c>
      <c r="P76" s="59">
        <f>'Opportunity List'!$L76*'Opportunity List'!$O76</f>
        <v>102.32342861364566</v>
      </c>
      <c r="Q76" s="60">
        <v>0.03</v>
      </c>
      <c r="R76" s="59">
        <f>'Opportunity List'!$J76*'Opportunity List'!$Q76*Convert_PJ_to_MWh</f>
        <v>46279.073658474255</v>
      </c>
      <c r="S76" s="60">
        <v>0.27444746132758069</v>
      </c>
      <c r="T76" s="59">
        <v>10</v>
      </c>
      <c r="U76" s="59">
        <v>0</v>
      </c>
      <c r="V76" s="59">
        <f>(('Opportunity List'!$R76*'Opportunity List'!$S76)*'Opportunity List'!$O76)*'Opportunity List'!$T76</f>
        <v>40643.757690113198</v>
      </c>
      <c r="W76" s="59">
        <f>'Opportunity List'!$Y76*'Opportunity List'!$P76</f>
        <v>4064.3757690113198</v>
      </c>
      <c r="X76" s="59">
        <f>IF('Opportunity List'!$P76=0,0,IF(OR('Opportunity List'!$A76={600,601}),4.52,IF(OR('Opportunity List'!$A76={602,603,604,605}),1.9,('Opportunity List'!$V76/'Opportunity List'!$P76))))</f>
        <v>397.20871593910823</v>
      </c>
      <c r="Y76" s="59">
        <f>IF('Opportunity List'!$X76=0,0,'Opportunity List'!$X76/'Opportunity List'!$T76)</f>
        <v>39.720871593910822</v>
      </c>
      <c r="Z76" s="61">
        <f>'Opportunity List'!$W76*'Opportunity List'!$H76</f>
        <v>0</v>
      </c>
      <c r="AA76" s="61">
        <f>'Opportunity List'!$Z76+'Opportunity List'!$W76</f>
        <v>4064.3757690113198</v>
      </c>
      <c r="AB76" s="61">
        <f>IF('Opportunity List'!$F76="Electricity", 'Opportunity List'!$W76, 0)+IF('Opportunity List'!$G76="Electricity",'Opportunity List'!$Z76,0)</f>
        <v>4064.3757690113198</v>
      </c>
      <c r="AC76" s="61">
        <f>IF('Opportunity List'!$F76="Natural Gas",'Opportunity List'!$W76, 0)+IF('Opportunity List'!$G76="Natural Gas",'Opportunity List'!$Z76,0)</f>
        <v>0</v>
      </c>
      <c r="AD76" s="61">
        <f>'Opportunity List'!$Y76*VLOOKUP('Opportunity List'!$T76,'Discount rate'!$B$4:$D$45,3,FALSE)</f>
        <v>318.703652110657</v>
      </c>
      <c r="AE76" s="59">
        <v>477179.10202221497</v>
      </c>
      <c r="AF76" s="62" t="s">
        <v>164</v>
      </c>
      <c r="AG76" s="63">
        <v>0</v>
      </c>
      <c r="AH76" s="64">
        <f>'Opportunity List'!$AG76*VLOOKUP('Opportunity List'!$T76,'Discount rate'!$B$4:$D$45,3,FALSE)</f>
        <v>0</v>
      </c>
      <c r="AI76" s="59">
        <f>'Opportunity List'!$AE76-'Opportunity List'!$AH76</f>
        <v>477179.10202221497</v>
      </c>
      <c r="AJ76" s="64">
        <f>'Opportunity List'!$AI76/'Opportunity List'!$AD76</f>
        <v>1497.2501848097234</v>
      </c>
      <c r="AK76" s="59">
        <f>'Opportunity List'!$P76*'Opportunity List'!$AE76</f>
        <v>48826601.781693652</v>
      </c>
      <c r="AL76" s="59">
        <v>6264</v>
      </c>
      <c r="AM76" s="65">
        <v>0.53898437873576066</v>
      </c>
      <c r="AN76" s="65">
        <v>0.60626890565552438</v>
      </c>
      <c r="AO76" s="65">
        <v>0.6408665916826598</v>
      </c>
      <c r="AP76" s="65">
        <v>0.26058200370229967</v>
      </c>
      <c r="AQ76" s="65">
        <v>0.63184707229246329</v>
      </c>
      <c r="AR76" s="65">
        <v>0.58522991419672266</v>
      </c>
      <c r="AS76" s="65" t="e">
        <f>#VALUE!</f>
        <v>#VALUE!</v>
      </c>
      <c r="AT76" s="65" t="e">
        <f>#VALUE!</f>
        <v>#VALUE!</v>
      </c>
      <c r="AU76" s="65" t="e">
        <f>#VALUE!</f>
        <v>#VALUE!</v>
      </c>
      <c r="AV76" s="65" t="e">
        <f>#VALUE!</f>
        <v>#VALUE!</v>
      </c>
      <c r="AW76" s="65" t="e">
        <f>#VALUE!</f>
        <v>#VALUE!</v>
      </c>
      <c r="AX76" s="56" t="str">
        <f>IF('Opportunity List'!$AY76&lt;=0.1,"Early",IF(AND('Opportunity List'!$AY76&gt;0.1,'Opportunity List'!$AY76&lt;=0.25),"Establishing","Mature"))</f>
        <v>Establishing</v>
      </c>
      <c r="AY76" s="105">
        <v>0.25</v>
      </c>
      <c r="AZ76" s="11"/>
      <c r="BA76" s="11"/>
      <c r="BB76" s="11"/>
      <c r="BD76" s="11"/>
      <c r="BE76" s="11"/>
      <c r="BF76" s="11"/>
    </row>
    <row r="77" spans="1:58" x14ac:dyDescent="0.25">
      <c r="A77" s="104">
        <v>134</v>
      </c>
      <c r="B77" s="56" t="s">
        <v>254</v>
      </c>
      <c r="C77" s="56" t="s">
        <v>5</v>
      </c>
      <c r="D77" s="56" t="s">
        <v>188</v>
      </c>
      <c r="E77" s="56" t="s">
        <v>170</v>
      </c>
      <c r="F77" s="56" t="s">
        <v>2</v>
      </c>
      <c r="G77" s="56">
        <v>0</v>
      </c>
      <c r="H77" s="57">
        <v>0</v>
      </c>
      <c r="I77" s="56" t="s">
        <v>190</v>
      </c>
      <c r="J77" s="58">
        <v>5.5534888390168664</v>
      </c>
      <c r="K77" s="59">
        <f>('Opportunity List'!$J77*Convert_PJ_to_MWh)/1000</f>
        <v>1542.6357886158087</v>
      </c>
      <c r="L77" s="59">
        <v>319.76071441764265</v>
      </c>
      <c r="M77" s="59">
        <f>'Opportunity List'!$N77/Convert_GJ_to_MWh</f>
        <v>17367.639563503893</v>
      </c>
      <c r="N77" s="59">
        <v>4824.3443270550015</v>
      </c>
      <c r="O77" s="60">
        <v>0.24</v>
      </c>
      <c r="P77" s="59">
        <f>'Opportunity List'!$L77*'Opportunity List'!$O77</f>
        <v>76.742571460234231</v>
      </c>
      <c r="Q77" s="60">
        <v>0.18</v>
      </c>
      <c r="R77" s="59">
        <f>'Opportunity List'!$J77*'Opportunity List'!$Q77*Convert_PJ_to_MWh</f>
        <v>277674.44195084553</v>
      </c>
      <c r="S77" s="60">
        <v>0.17585738920256302</v>
      </c>
      <c r="T77" s="59">
        <v>13</v>
      </c>
      <c r="U77" s="59">
        <v>0</v>
      </c>
      <c r="V77" s="59">
        <f>(('Opportunity List'!$R77*'Opportunity List'!$S77)*'Opportunity List'!$O77)*'Opportunity List'!$T77</f>
        <v>152353.03951843351</v>
      </c>
      <c r="W77" s="59">
        <f>'Opportunity List'!$Y77*'Opportunity List'!$P77</f>
        <v>11719.46457834104</v>
      </c>
      <c r="X77" s="59">
        <f>IF('Opportunity List'!$P77=0,0,IF(OR('Opportunity List'!$A77={600,601}),4.52,IF(OR('Opportunity List'!$A77={602,603,604,605}),1.9,('Opportunity List'!$V77/'Opportunity List'!$P77))))</f>
        <v>1985.2480392500063</v>
      </c>
      <c r="Y77" s="59">
        <f>IF('Opportunity List'!$X77=0,0,'Opportunity List'!$X77/'Opportunity List'!$T77)</f>
        <v>152.71138763461587</v>
      </c>
      <c r="Z77" s="61">
        <f>'Opportunity List'!$W77*'Opportunity List'!$H77</f>
        <v>0</v>
      </c>
      <c r="AA77" s="61">
        <f>'Opportunity List'!$Z77+'Opportunity List'!$W77</f>
        <v>11719.46457834104</v>
      </c>
      <c r="AB77" s="61">
        <f>IF('Opportunity List'!$F77="Electricity", 'Opportunity List'!$W77, 0)+IF('Opportunity List'!$G77="Electricity",'Opportunity List'!$Z77,0)</f>
        <v>11719.46457834104</v>
      </c>
      <c r="AC77" s="61">
        <f>IF('Opportunity List'!$F77="Natural Gas",'Opportunity List'!$W77, 0)+IF('Opportunity List'!$G77="Natural Gas",'Opportunity List'!$Z77,0)</f>
        <v>0</v>
      </c>
      <c r="AD77" s="61">
        <f>'Opportunity List'!$Y77*VLOOKUP('Opportunity List'!$T77,'Discount rate'!$B$4:$D$45,3,FALSE)</f>
        <v>1429.0198301849734</v>
      </c>
      <c r="AE77" s="59">
        <v>593229.72462763696</v>
      </c>
      <c r="AF77" s="62" t="s">
        <v>168</v>
      </c>
      <c r="AG77" s="63">
        <v>0</v>
      </c>
      <c r="AH77" s="64">
        <f>'Opportunity List'!$AG77*VLOOKUP('Opportunity List'!$T77,'Discount rate'!$B$4:$D$45,3,FALSE)</f>
        <v>0</v>
      </c>
      <c r="AI77" s="59">
        <f>'Opportunity List'!$AE77-'Opportunity List'!$AH77</f>
        <v>593229.72462763696</v>
      </c>
      <c r="AJ77" s="64">
        <f>'Opportunity List'!$AI77/'Opportunity List'!$AD77</f>
        <v>415.13050560736366</v>
      </c>
      <c r="AK77" s="59">
        <f>'Opportunity List'!$P77*'Opportunity List'!$AE77</f>
        <v>45525974.534571506</v>
      </c>
      <c r="AL77" s="59">
        <v>4444</v>
      </c>
      <c r="AM77" s="65">
        <v>1</v>
      </c>
      <c r="AN77" s="65">
        <v>1.0000000000000004</v>
      </c>
      <c r="AO77" s="65">
        <v>0.99999999999999978</v>
      </c>
      <c r="AP77" s="65">
        <v>1</v>
      </c>
      <c r="AQ77" s="65">
        <v>0.83333333333333326</v>
      </c>
      <c r="AR77" s="65">
        <v>0.99999999999999978</v>
      </c>
      <c r="AS77" s="65" t="e">
        <f>#VALUE!</f>
        <v>#VALUE!</v>
      </c>
      <c r="AT77" s="65" t="e">
        <f>#VALUE!</f>
        <v>#VALUE!</v>
      </c>
      <c r="AU77" s="65" t="e">
        <f>#VALUE!</f>
        <v>#VALUE!</v>
      </c>
      <c r="AV77" s="65" t="e">
        <f>#VALUE!</f>
        <v>#VALUE!</v>
      </c>
      <c r="AW77" s="65" t="e">
        <f>#VALUE!</f>
        <v>#VALUE!</v>
      </c>
      <c r="AX77" s="56" t="str">
        <f>IF('Opportunity List'!$AY77&lt;=0.1,"Early",IF(AND('Opportunity List'!$AY77&gt;0.1,'Opportunity List'!$AY77&lt;=0.25),"Establishing","Mature"))</f>
        <v>Establishing</v>
      </c>
      <c r="AY77" s="105">
        <v>0.25</v>
      </c>
      <c r="AZ77" s="11"/>
      <c r="BA77" s="11"/>
      <c r="BB77" s="11"/>
      <c r="BD77" s="11"/>
      <c r="BE77" s="11"/>
      <c r="BF77" s="11"/>
    </row>
    <row r="78" spans="1:58" x14ac:dyDescent="0.25">
      <c r="A78" s="104">
        <v>132</v>
      </c>
      <c r="B78" s="56" t="s">
        <v>259</v>
      </c>
      <c r="C78" s="56" t="s">
        <v>5</v>
      </c>
      <c r="D78" s="56" t="s">
        <v>188</v>
      </c>
      <c r="E78" s="56" t="s">
        <v>170</v>
      </c>
      <c r="F78" s="56" t="s">
        <v>2</v>
      </c>
      <c r="G78" s="56">
        <v>0</v>
      </c>
      <c r="H78" s="57">
        <v>0</v>
      </c>
      <c r="I78" s="56" t="s">
        <v>190</v>
      </c>
      <c r="J78" s="58">
        <v>5.5534888390168664</v>
      </c>
      <c r="K78" s="59">
        <f>('Opportunity List'!$J78*Convert_PJ_to_MWh)/1000</f>
        <v>1542.6357886158087</v>
      </c>
      <c r="L78" s="59">
        <v>319.76071441764265</v>
      </c>
      <c r="M78" s="59">
        <f>'Opportunity List'!$N78/Convert_GJ_to_MWh</f>
        <v>17367.639563503893</v>
      </c>
      <c r="N78" s="59">
        <v>4824.3443270550015</v>
      </c>
      <c r="O78" s="60">
        <v>0.32000000000000006</v>
      </c>
      <c r="P78" s="59">
        <f>'Opportunity List'!$L78*'Opportunity List'!$O78</f>
        <v>102.32342861364566</v>
      </c>
      <c r="Q78" s="60">
        <v>0.18</v>
      </c>
      <c r="R78" s="59">
        <f>'Opportunity List'!$J78*'Opportunity List'!$Q78*Convert_PJ_to_MWh</f>
        <v>277674.44195084553</v>
      </c>
      <c r="S78" s="60">
        <v>6.9341870218228852E-2</v>
      </c>
      <c r="T78" s="59">
        <v>14</v>
      </c>
      <c r="U78" s="59">
        <v>0</v>
      </c>
      <c r="V78" s="59">
        <f>(('Opportunity List'!$R78*'Opportunity List'!$S78)*'Opportunity List'!$O78)*'Opportunity List'!$T78</f>
        <v>86260.003722702459</v>
      </c>
      <c r="W78" s="59">
        <f>'Opportunity List'!$Y78*'Opportunity List'!$P78</f>
        <v>6161.4288373358895</v>
      </c>
      <c r="X78" s="59">
        <f>IF('Opportunity List'!$P78=0,0,IF(OR('Opportunity List'!$A78={600,601}),4.52,IF(OR('Opportunity List'!$A78={602,603,604,605}),1.9,('Opportunity List'!$V78/'Opportunity List'!$P78))))</f>
        <v>843.01322670103514</v>
      </c>
      <c r="Y78" s="59">
        <f>IF('Opportunity List'!$X78=0,0,'Opportunity List'!$X78/'Opportunity List'!$T78)</f>
        <v>60.215230478645367</v>
      </c>
      <c r="Z78" s="61">
        <f>'Opportunity List'!$W78*'Opportunity List'!$H78</f>
        <v>0</v>
      </c>
      <c r="AA78" s="61">
        <f>'Opportunity List'!$Z78+'Opportunity List'!$W78</f>
        <v>6161.4288373358895</v>
      </c>
      <c r="AB78" s="61">
        <f>IF('Opportunity List'!$F78="Electricity", 'Opportunity List'!$W78, 0)+IF('Opportunity List'!$G78="Electricity",'Opportunity List'!$Z78,0)</f>
        <v>6161.4288373358895</v>
      </c>
      <c r="AC78" s="61">
        <f>IF('Opportunity List'!$F78="Natural Gas",'Opportunity List'!$W78, 0)+IF('Opportunity List'!$G78="Natural Gas",'Opportunity List'!$Z78,0)</f>
        <v>0</v>
      </c>
      <c r="AD78" s="61">
        <f>'Opportunity List'!$Y78*VLOOKUP('Opportunity List'!$T78,'Discount rate'!$B$4:$D$45,3,FALSE)</f>
        <v>586.82560086714238</v>
      </c>
      <c r="AE78" s="59">
        <v>72271.875995815964</v>
      </c>
      <c r="AF78" s="62" t="s">
        <v>164</v>
      </c>
      <c r="AG78" s="63">
        <v>0</v>
      </c>
      <c r="AH78" s="64">
        <f>'Opportunity List'!$AG78*VLOOKUP('Opportunity List'!$T78,'Discount rate'!$B$4:$D$45,3,FALSE)</f>
        <v>0</v>
      </c>
      <c r="AI78" s="59">
        <f>'Opportunity List'!$AE78-'Opportunity List'!$AH78</f>
        <v>72271.875995815964</v>
      </c>
      <c r="AJ78" s="64">
        <f>'Opportunity List'!$AI78/'Opportunity List'!$AD78</f>
        <v>123.15733309695592</v>
      </c>
      <c r="AK78" s="59">
        <f>'Opportunity List'!$P78*'Opportunity List'!$AE78</f>
        <v>7395106.144232126</v>
      </c>
      <c r="AL78" s="59">
        <v>4444</v>
      </c>
      <c r="AM78" s="65">
        <v>1</v>
      </c>
      <c r="AN78" s="65">
        <v>1.0000000000000004</v>
      </c>
      <c r="AO78" s="65">
        <v>0.99999999999999978</v>
      </c>
      <c r="AP78" s="65">
        <v>1</v>
      </c>
      <c r="AQ78" s="65">
        <v>0.83333333333333326</v>
      </c>
      <c r="AR78" s="65">
        <v>0.99999999999999978</v>
      </c>
      <c r="AS78" s="65" t="e">
        <f>#VALUE!</f>
        <v>#VALUE!</v>
      </c>
      <c r="AT78" s="65" t="e">
        <f>#VALUE!</f>
        <v>#VALUE!</v>
      </c>
      <c r="AU78" s="65" t="e">
        <f>#VALUE!</f>
        <v>#VALUE!</v>
      </c>
      <c r="AV78" s="65" t="e">
        <f>#VALUE!</f>
        <v>#VALUE!</v>
      </c>
      <c r="AW78" s="65" t="e">
        <f>#VALUE!</f>
        <v>#VALUE!</v>
      </c>
      <c r="AX78" s="56" t="str">
        <f>IF('Opportunity List'!$AY78&lt;=0.1,"Early",IF(AND('Opportunity List'!$AY78&gt;0.1,'Opportunity List'!$AY78&lt;=0.25),"Establishing","Mature"))</f>
        <v>Establishing</v>
      </c>
      <c r="AY78" s="105">
        <v>0.25</v>
      </c>
      <c r="AZ78" s="11"/>
      <c r="BA78" s="11"/>
      <c r="BB78" s="11"/>
      <c r="BD78" s="11"/>
      <c r="BE78" s="11"/>
      <c r="BF78" s="11"/>
    </row>
    <row r="79" spans="1:58" x14ac:dyDescent="0.25">
      <c r="A79" s="104">
        <v>129</v>
      </c>
      <c r="B79" s="56" t="s">
        <v>270</v>
      </c>
      <c r="C79" s="56" t="s">
        <v>5</v>
      </c>
      <c r="D79" s="56" t="s">
        <v>188</v>
      </c>
      <c r="E79" s="56" t="s">
        <v>170</v>
      </c>
      <c r="F79" s="56" t="s">
        <v>2</v>
      </c>
      <c r="G79" s="56">
        <v>0</v>
      </c>
      <c r="H79" s="57">
        <v>0</v>
      </c>
      <c r="I79" s="56" t="s">
        <v>190</v>
      </c>
      <c r="J79" s="58">
        <v>5.5534888390168664</v>
      </c>
      <c r="K79" s="59">
        <f>('Opportunity List'!$J79*Convert_PJ_to_MWh)/1000</f>
        <v>1542.6357886158087</v>
      </c>
      <c r="L79" s="59">
        <v>319.76071441764265</v>
      </c>
      <c r="M79" s="59">
        <f>'Opportunity List'!$N79/Convert_GJ_to_MWh</f>
        <v>17367.639563503893</v>
      </c>
      <c r="N79" s="59">
        <v>4824.3443270550015</v>
      </c>
      <c r="O79" s="60">
        <v>0.48000000000000009</v>
      </c>
      <c r="P79" s="59">
        <f>'Opportunity List'!$L79*'Opportunity List'!$O79</f>
        <v>153.48514292046849</v>
      </c>
      <c r="Q79" s="60">
        <v>0.18</v>
      </c>
      <c r="R79" s="59">
        <f>'Opportunity List'!$J79*'Opportunity List'!$Q79*Convert_PJ_to_MWh</f>
        <v>277674.44195084553</v>
      </c>
      <c r="S79" s="60">
        <v>4.6300580287463602E-2</v>
      </c>
      <c r="T79" s="59">
        <v>20</v>
      </c>
      <c r="U79" s="59">
        <v>0</v>
      </c>
      <c r="V79" s="59">
        <f>(('Opportunity List'!$R79*'Opportunity List'!$S79)*'Opportunity List'!$O79)*'Opportunity List'!$T79</f>
        <v>123422.28281588906</v>
      </c>
      <c r="W79" s="59">
        <f>'Opportunity List'!$Y79*'Opportunity List'!$P79</f>
        <v>6171.1141407944533</v>
      </c>
      <c r="X79" s="59">
        <f>IF('Opportunity List'!$P79=0,0,IF(OR('Opportunity List'!$A79={600,601}),4.52,IF(OR('Opportunity List'!$A79={602,603,604,605}),1.9,('Opportunity List'!$V79/'Opportunity List'!$P79))))</f>
        <v>804.13179065704674</v>
      </c>
      <c r="Y79" s="59">
        <f>IF('Opportunity List'!$X79=0,0,'Opportunity List'!$X79/'Opportunity List'!$T79)</f>
        <v>40.206589532852334</v>
      </c>
      <c r="Z79" s="61">
        <f>'Opportunity List'!$W79*'Opportunity List'!$H79</f>
        <v>0</v>
      </c>
      <c r="AA79" s="61">
        <f>'Opportunity List'!$Z79+'Opportunity List'!$W79</f>
        <v>6171.1141407944533</v>
      </c>
      <c r="AB79" s="61">
        <f>IF('Opportunity List'!$F79="Electricity", 'Opportunity List'!$W79, 0)+IF('Opportunity List'!$G79="Electricity",'Opportunity List'!$Z79,0)</f>
        <v>6171.1141407944533</v>
      </c>
      <c r="AC79" s="61">
        <f>IF('Opportunity List'!$F79="Natural Gas",'Opportunity List'!$W79, 0)+IF('Opportunity List'!$G79="Natural Gas",'Opportunity List'!$Z79,0)</f>
        <v>0</v>
      </c>
      <c r="AD79" s="61">
        <f>'Opportunity List'!$Y79*VLOOKUP('Opportunity List'!$T79,'Discount rate'!$B$4:$D$45,3,FALSE)</f>
        <v>466.15577180751097</v>
      </c>
      <c r="AE79" s="59">
        <v>11729.748564177165</v>
      </c>
      <c r="AF79" s="62" t="s">
        <v>164</v>
      </c>
      <c r="AG79" s="63">
        <v>0</v>
      </c>
      <c r="AH79" s="64">
        <f>'Opportunity List'!$AG79*VLOOKUP('Opportunity List'!$T79,'Discount rate'!$B$4:$D$45,3,FALSE)</f>
        <v>0</v>
      </c>
      <c r="AI79" s="59">
        <f>'Opportunity List'!$AE79-'Opportunity List'!$AH79</f>
        <v>11729.748564177165</v>
      </c>
      <c r="AJ79" s="64">
        <f>'Opportunity List'!$AI79/'Opportunity List'!$AD79</f>
        <v>25.162723007151165</v>
      </c>
      <c r="AK79" s="59">
        <f>'Opportunity List'!$P79*'Opportunity List'!$AE79</f>
        <v>1800342.1347938923</v>
      </c>
      <c r="AL79" s="59">
        <v>2104</v>
      </c>
      <c r="AM79" s="65">
        <v>0.62001807795481767</v>
      </c>
      <c r="AN79" s="65" t="s">
        <v>235</v>
      </c>
      <c r="AO79" s="65">
        <v>0.84557510160279248</v>
      </c>
      <c r="AP79" s="65">
        <v>0.58815404146753114</v>
      </c>
      <c r="AQ79" s="65" t="s">
        <v>235</v>
      </c>
      <c r="AR79" s="65" t="s">
        <v>235</v>
      </c>
      <c r="AS79" s="65" t="e">
        <f>#VALUE!</f>
        <v>#VALUE!</v>
      </c>
      <c r="AT79" s="65" t="e">
        <f>#VALUE!</f>
        <v>#VALUE!</v>
      </c>
      <c r="AU79" s="65" t="e">
        <f>#VALUE!</f>
        <v>#VALUE!</v>
      </c>
      <c r="AV79" s="65" t="e">
        <f>#VALUE!</f>
        <v>#VALUE!</v>
      </c>
      <c r="AW79" s="65" t="e">
        <f>#VALUE!</f>
        <v>#VALUE!</v>
      </c>
      <c r="AX79" s="56" t="str">
        <f>IF('Opportunity List'!$AY79&lt;=0.1,"Early",IF(AND('Opportunity List'!$AY79&gt;0.1,'Opportunity List'!$AY79&lt;=0.25),"Establishing","Mature"))</f>
        <v>Establishing</v>
      </c>
      <c r="AY79" s="105">
        <v>0.25</v>
      </c>
      <c r="AZ79" s="11"/>
      <c r="BA79" s="11"/>
      <c r="BB79" s="11"/>
      <c r="BD79" s="11"/>
      <c r="BE79" s="11"/>
      <c r="BF79" s="11"/>
    </row>
    <row r="80" spans="1:58" x14ac:dyDescent="0.25">
      <c r="A80" s="104">
        <v>563</v>
      </c>
      <c r="B80" s="56" t="s">
        <v>270</v>
      </c>
      <c r="C80" s="56" t="s">
        <v>5</v>
      </c>
      <c r="D80" s="56" t="s">
        <v>188</v>
      </c>
      <c r="E80" s="56" t="s">
        <v>170</v>
      </c>
      <c r="F80" s="56" t="s">
        <v>159</v>
      </c>
      <c r="G80" s="56">
        <v>0</v>
      </c>
      <c r="H80" s="57">
        <v>0</v>
      </c>
      <c r="I80" s="56" t="s">
        <v>190</v>
      </c>
      <c r="J80" s="58">
        <v>0</v>
      </c>
      <c r="K80" s="59">
        <f>('Opportunity List'!$J80*Convert_PJ_to_MWh)/1000</f>
        <v>0</v>
      </c>
      <c r="L80" s="59">
        <v>126.86708150757914</v>
      </c>
      <c r="M80" s="59">
        <f>'Opportunity List'!$N80/Convert_GJ_to_MWh</f>
        <v>0</v>
      </c>
      <c r="N80" s="59">
        <v>0</v>
      </c>
      <c r="O80" s="60">
        <v>0.48000000000000009</v>
      </c>
      <c r="P80" s="59">
        <f>'Opportunity List'!$L80*'Opportunity List'!$O80</f>
        <v>60.896199123637999</v>
      </c>
      <c r="Q80" s="60">
        <v>0</v>
      </c>
      <c r="R80" s="59">
        <f>'Opportunity List'!$J80*'Opportunity List'!$Q80*Convert_PJ_to_MWh</f>
        <v>0</v>
      </c>
      <c r="S80" s="60">
        <v>4.3244090410173096E-2</v>
      </c>
      <c r="T80" s="59">
        <v>20</v>
      </c>
      <c r="U80" s="59">
        <v>0</v>
      </c>
      <c r="V80" s="59">
        <f>(('Opportunity List'!$R80*'Opportunity List'!$S80)*'Opportunity List'!$O80)*'Opportunity List'!$T80</f>
        <v>0</v>
      </c>
      <c r="W80" s="59">
        <f>'Opportunity List'!$Y80*'Opportunity List'!$P80</f>
        <v>0</v>
      </c>
      <c r="X80" s="59">
        <f>IF('Opportunity List'!$P80=0,0,IF(OR('Opportunity List'!$A80={600,601}),4.52,IF(OR('Opportunity List'!$A80={602,603,604,605}),1.9,('Opportunity List'!$V80/'Opportunity List'!$P80))))</f>
        <v>0</v>
      </c>
      <c r="Y80" s="59">
        <f>IF('Opportunity List'!$X80=0,0,'Opportunity List'!$X80/'Opportunity List'!$T80)</f>
        <v>0</v>
      </c>
      <c r="Z80" s="61">
        <f>'Opportunity List'!$W80*'Opportunity List'!$H80</f>
        <v>0</v>
      </c>
      <c r="AA80" s="61">
        <f>'Opportunity List'!$Z80+'Opportunity List'!$W80</f>
        <v>0</v>
      </c>
      <c r="AB80" s="61">
        <f>IF('Opportunity List'!$F80="Electricity", 'Opportunity List'!$W80, 0)+IF('Opportunity List'!$G80="Electricity",'Opportunity List'!$Z80,0)</f>
        <v>0</v>
      </c>
      <c r="AC80" s="61">
        <f>IF('Opportunity List'!$F80="Natural Gas",'Opportunity List'!$W80, 0)+IF('Opportunity List'!$G80="Natural Gas",'Opportunity List'!$Z80,0)</f>
        <v>0</v>
      </c>
      <c r="AD80" s="61">
        <f>'Opportunity List'!$Y80*VLOOKUP('Opportunity List'!$T80,'Discount rate'!$B$4:$D$45,3,FALSE)</f>
        <v>0</v>
      </c>
      <c r="AE80" s="59">
        <v>9423.4349700680432</v>
      </c>
      <c r="AF80" s="62" t="s">
        <v>164</v>
      </c>
      <c r="AG80" s="63">
        <v>0</v>
      </c>
      <c r="AH80" s="64">
        <f>'Opportunity List'!$AG80*VLOOKUP('Opportunity List'!$T80,'Discount rate'!$B$4:$D$45,3,FALSE)</f>
        <v>0</v>
      </c>
      <c r="AI80" s="59">
        <f>'Opportunity List'!$AE80-'Opportunity List'!$AH80</f>
        <v>9423.4349700680432</v>
      </c>
      <c r="AJ80" s="64" t="e">
        <f>'Opportunity List'!$AI80/'Opportunity List'!$AD80</f>
        <v>#DIV/0!</v>
      </c>
      <c r="AK80" s="59">
        <f>'Opportunity List'!$P80*'Opportunity List'!$AE80</f>
        <v>573851.3723659172</v>
      </c>
      <c r="AL80" s="59">
        <v>0</v>
      </c>
      <c r="AM80" s="65">
        <v>0</v>
      </c>
      <c r="AN80" s="65">
        <v>0</v>
      </c>
      <c r="AO80" s="65">
        <v>0</v>
      </c>
      <c r="AP80" s="65">
        <v>0</v>
      </c>
      <c r="AQ80" s="65">
        <v>0</v>
      </c>
      <c r="AR80" s="65">
        <v>0</v>
      </c>
      <c r="AS80" s="65" t="e">
        <f>#VALUE!</f>
        <v>#VALUE!</v>
      </c>
      <c r="AT80" s="65" t="e">
        <f>#VALUE!</f>
        <v>#VALUE!</v>
      </c>
      <c r="AU80" s="65" t="e">
        <f>#VALUE!</f>
        <v>#VALUE!</v>
      </c>
      <c r="AV80" s="65" t="e">
        <f>#VALUE!</f>
        <v>#VALUE!</v>
      </c>
      <c r="AW80" s="65" t="e">
        <f>#VALUE!</f>
        <v>#VALUE!</v>
      </c>
      <c r="AX80" s="56" t="str">
        <f>IF('Opportunity List'!$AY80&lt;=0.1,"Early",IF(AND('Opportunity List'!$AY80&gt;0.1,'Opportunity List'!$AY80&lt;=0.25),"Establishing","Mature"))</f>
        <v>Establishing</v>
      </c>
      <c r="AY80" s="105">
        <v>0.25</v>
      </c>
      <c r="AZ80" s="11"/>
      <c r="BA80" s="11"/>
      <c r="BB80" s="11"/>
      <c r="BD80" s="11"/>
      <c r="BE80" s="11"/>
      <c r="BF80" s="11"/>
    </row>
    <row r="81" spans="1:58" x14ac:dyDescent="0.25">
      <c r="A81" s="104">
        <v>125</v>
      </c>
      <c r="B81" s="56" t="s">
        <v>222</v>
      </c>
      <c r="C81" s="56" t="s">
        <v>5</v>
      </c>
      <c r="D81" s="56" t="s">
        <v>188</v>
      </c>
      <c r="E81" s="56" t="s">
        <v>186</v>
      </c>
      <c r="F81" s="56" t="s">
        <v>2</v>
      </c>
      <c r="G81" s="56">
        <v>0</v>
      </c>
      <c r="H81" s="57">
        <v>0</v>
      </c>
      <c r="I81" s="56" t="s">
        <v>190</v>
      </c>
      <c r="J81" s="58">
        <v>5.5534888390168664</v>
      </c>
      <c r="K81" s="59">
        <f>('Opportunity List'!$J81*Convert_PJ_to_MWh)/1000</f>
        <v>1542.6357886158087</v>
      </c>
      <c r="L81" s="59">
        <v>319.76071441764265</v>
      </c>
      <c r="M81" s="59">
        <f>'Opportunity List'!$N81/Convert_GJ_to_MWh</f>
        <v>17367.639563503893</v>
      </c>
      <c r="N81" s="59">
        <v>4824.3443270550015</v>
      </c>
      <c r="O81" s="60">
        <v>0.64000000000000012</v>
      </c>
      <c r="P81" s="59">
        <f>'Opportunity List'!$L81*'Opportunity List'!$O81</f>
        <v>204.64685722729132</v>
      </c>
      <c r="Q81" s="60">
        <v>0.37</v>
      </c>
      <c r="R81" s="59">
        <f>'Opportunity List'!$J81*'Opportunity List'!$Q81*Convert_PJ_to_MWh</f>
        <v>570775.24178784923</v>
      </c>
      <c r="S81" s="60">
        <v>1.359245473966882E-2</v>
      </c>
      <c r="T81" s="59">
        <v>8</v>
      </c>
      <c r="U81" s="59">
        <v>0</v>
      </c>
      <c r="V81" s="59">
        <f>(('Opportunity List'!$R81*'Opportunity List'!$S81)*'Opportunity List'!$O81)*'Opportunity List'!$T81</f>
        <v>39722.17159948733</v>
      </c>
      <c r="W81" s="59">
        <f>'Opportunity List'!$Y81*'Opportunity List'!$P81</f>
        <v>4965.2714499359163</v>
      </c>
      <c r="X81" s="59">
        <f>IF('Opportunity List'!$P81=0,0,IF(OR('Opportunity List'!$A81={600,601}),4.52,IF(OR('Opportunity List'!$A81={602,603,604,605}),1.9,('Opportunity List'!$V81/'Opportunity List'!$P81))))</f>
        <v>194.10105846565651</v>
      </c>
      <c r="Y81" s="59">
        <f>IF('Opportunity List'!$X81=0,0,'Opportunity List'!$X81/'Opportunity List'!$T81)</f>
        <v>24.262632308207063</v>
      </c>
      <c r="Z81" s="61">
        <f>'Opportunity List'!$W81*'Opportunity List'!$H81</f>
        <v>0</v>
      </c>
      <c r="AA81" s="61">
        <f>'Opportunity List'!$Z81+'Opportunity List'!$W81</f>
        <v>4965.2714499359163</v>
      </c>
      <c r="AB81" s="61">
        <f>IF('Opportunity List'!$F81="Electricity", 'Opportunity List'!$W81, 0)+IF('Opportunity List'!$G81="Electricity",'Opportunity List'!$Z81,0)</f>
        <v>4965.2714499359163</v>
      </c>
      <c r="AC81" s="61">
        <f>IF('Opportunity List'!$F81="Natural Gas",'Opportunity List'!$W81, 0)+IF('Opportunity List'!$G81="Natural Gas",'Opportunity List'!$Z81,0)</f>
        <v>0</v>
      </c>
      <c r="AD81" s="61">
        <f>'Opportunity List'!$Y81*VLOOKUP('Opportunity List'!$T81,'Discount rate'!$B$4:$D$45,3,FALSE)</f>
        <v>169.14205236701702</v>
      </c>
      <c r="AE81" s="59">
        <v>229976.96003780424</v>
      </c>
      <c r="AF81" s="62" t="s">
        <v>164</v>
      </c>
      <c r="AG81" s="63">
        <v>0</v>
      </c>
      <c r="AH81" s="64">
        <f>'Opportunity List'!$AG81*VLOOKUP('Opportunity List'!$T81,'Discount rate'!$B$4:$D$45,3,FALSE)</f>
        <v>0</v>
      </c>
      <c r="AI81" s="59">
        <f>'Opportunity List'!$AE81-'Opportunity List'!$AH81</f>
        <v>229976.96003780424</v>
      </c>
      <c r="AJ81" s="64">
        <f>'Opportunity List'!$AI81/'Opportunity List'!$AD81</f>
        <v>1359.6675505555716</v>
      </c>
      <c r="AK81" s="59">
        <f>'Opportunity List'!$P81*'Opportunity List'!$AE81</f>
        <v>47064062.106423005</v>
      </c>
      <c r="AL81" s="59">
        <v>6264</v>
      </c>
      <c r="AM81" s="65">
        <v>0.47222222218995552</v>
      </c>
      <c r="AN81" s="65">
        <v>0.4675925925598583</v>
      </c>
      <c r="AO81" s="65">
        <v>0.7111111110819307</v>
      </c>
      <c r="AP81" s="65">
        <v>0.31944444441358055</v>
      </c>
      <c r="AQ81" s="65">
        <v>0.18518518510288151</v>
      </c>
      <c r="AR81" s="65">
        <v>0.45833333329124615</v>
      </c>
      <c r="AS81" s="65" t="e">
        <f>#VALUE!</f>
        <v>#VALUE!</v>
      </c>
      <c r="AT81" s="65" t="e">
        <f>#VALUE!</f>
        <v>#VALUE!</v>
      </c>
      <c r="AU81" s="65" t="e">
        <f>#VALUE!</f>
        <v>#VALUE!</v>
      </c>
      <c r="AV81" s="65" t="e">
        <f>#VALUE!</f>
        <v>#VALUE!</v>
      </c>
      <c r="AW81" s="65" t="e">
        <f>#VALUE!</f>
        <v>#VALUE!</v>
      </c>
      <c r="AX81" s="56" t="str">
        <f>IF('Opportunity List'!$AY81&lt;=0.1,"Early",IF(AND('Opportunity List'!$AY81&gt;0.1,'Opportunity List'!$AY81&lt;=0.25),"Establishing","Mature"))</f>
        <v>Mature</v>
      </c>
      <c r="AY81" s="105">
        <v>0.35999999999999988</v>
      </c>
      <c r="AZ81" s="11"/>
      <c r="BA81" s="11"/>
      <c r="BB81" s="11"/>
      <c r="BD81" s="11"/>
      <c r="BE81" s="11"/>
      <c r="BF81" s="11"/>
    </row>
    <row r="82" spans="1:58" x14ac:dyDescent="0.25">
      <c r="A82" s="104">
        <v>130</v>
      </c>
      <c r="B82" s="56" t="s">
        <v>231</v>
      </c>
      <c r="C82" s="56" t="s">
        <v>5</v>
      </c>
      <c r="D82" s="56" t="s">
        <v>188</v>
      </c>
      <c r="E82" s="56" t="s">
        <v>186</v>
      </c>
      <c r="F82" s="56" t="s">
        <v>2</v>
      </c>
      <c r="G82" s="56">
        <v>0</v>
      </c>
      <c r="H82" s="57">
        <v>0</v>
      </c>
      <c r="I82" s="56" t="s">
        <v>190</v>
      </c>
      <c r="J82" s="58">
        <v>5.5534888390168664</v>
      </c>
      <c r="K82" s="59">
        <f>('Opportunity List'!$J82*Convert_PJ_to_MWh)/1000</f>
        <v>1542.6357886158087</v>
      </c>
      <c r="L82" s="59">
        <v>319.76071441764265</v>
      </c>
      <c r="M82" s="59">
        <f>'Opportunity List'!$N82/Convert_GJ_to_MWh</f>
        <v>17367.639563503893</v>
      </c>
      <c r="N82" s="59">
        <v>4824.3443270550015</v>
      </c>
      <c r="O82" s="60">
        <v>0.15999999999999998</v>
      </c>
      <c r="P82" s="59">
        <f>'Opportunity List'!$L82*'Opportunity List'!$O82</f>
        <v>51.161714306822816</v>
      </c>
      <c r="Q82" s="60">
        <v>0.37</v>
      </c>
      <c r="R82" s="59">
        <f>'Opportunity List'!$J82*'Opportunity List'!$Q82*Convert_PJ_to_MWh</f>
        <v>570775.24178784923</v>
      </c>
      <c r="S82" s="60">
        <v>2.8185744841203855E-2</v>
      </c>
      <c r="T82" s="59">
        <v>17</v>
      </c>
      <c r="U82" s="59">
        <v>0</v>
      </c>
      <c r="V82" s="59">
        <f>(('Opportunity List'!$R82*'Opportunity List'!$S82)*'Opportunity List'!$O82)*'Opportunity List'!$T82</f>
        <v>43758.612888647804</v>
      </c>
      <c r="W82" s="59">
        <f>'Opportunity List'!$Y82*'Opportunity List'!$P82</f>
        <v>2574.0360522733999</v>
      </c>
      <c r="X82" s="59">
        <f>IF('Opportunity List'!$P82=0,0,IF(OR('Opportunity List'!$A82={600,601}),4.52,IF(OR('Opportunity List'!$A82={602,603,604,605}),1.9,('Opportunity List'!$V82/'Opportunity List'!$P82))))</f>
        <v>855.29997345714912</v>
      </c>
      <c r="Y82" s="59">
        <f>IF('Opportunity List'!$X82=0,0,'Opportunity List'!$X82/'Opportunity List'!$T82)</f>
        <v>50.311763144538183</v>
      </c>
      <c r="Z82" s="61">
        <f>'Opportunity List'!$W82*'Opportunity List'!$H82</f>
        <v>0</v>
      </c>
      <c r="AA82" s="61">
        <f>'Opportunity List'!$Z82+'Opportunity List'!$W82</f>
        <v>2574.0360522733999</v>
      </c>
      <c r="AB82" s="61">
        <f>IF('Opportunity List'!$F82="Electricity", 'Opportunity List'!$W82, 0)+IF('Opportunity List'!$G82="Electricity",'Opportunity List'!$Z82,0)</f>
        <v>2574.0360522733999</v>
      </c>
      <c r="AC82" s="61">
        <f>IF('Opportunity List'!$F82="Natural Gas",'Opportunity List'!$W82, 0)+IF('Opportunity List'!$G82="Natural Gas",'Opportunity List'!$Z82,0)</f>
        <v>0</v>
      </c>
      <c r="AD82" s="61">
        <f>'Opportunity List'!$Y82*VLOOKUP('Opportunity List'!$T82,'Discount rate'!$B$4:$D$45,3,FALSE)</f>
        <v>541.51672591427143</v>
      </c>
      <c r="AE82" s="59">
        <v>44379.088071552185</v>
      </c>
      <c r="AF82" s="62" t="s">
        <v>164</v>
      </c>
      <c r="AG82" s="63">
        <v>0</v>
      </c>
      <c r="AH82" s="64">
        <f>'Opportunity List'!$AG82*VLOOKUP('Opportunity List'!$T82,'Discount rate'!$B$4:$D$45,3,FALSE)</f>
        <v>0</v>
      </c>
      <c r="AI82" s="59">
        <f>'Opportunity List'!$AE82-'Opportunity List'!$AH82</f>
        <v>44379.088071552185</v>
      </c>
      <c r="AJ82" s="64">
        <f>'Opportunity List'!$AI82/'Opportunity List'!$AD82</f>
        <v>81.953309930777507</v>
      </c>
      <c r="AK82" s="59">
        <f>'Opportunity List'!$P82*'Opportunity List'!$AE82</f>
        <v>2270510.2251140811</v>
      </c>
      <c r="AL82" s="59">
        <v>6264</v>
      </c>
      <c r="AM82" s="65">
        <v>0.47222222218995552</v>
      </c>
      <c r="AN82" s="65">
        <v>0.4675925925598583</v>
      </c>
      <c r="AO82" s="65">
        <v>0.7111111110819307</v>
      </c>
      <c r="AP82" s="65">
        <v>0.31944444441358055</v>
      </c>
      <c r="AQ82" s="65">
        <v>0.18518518510288151</v>
      </c>
      <c r="AR82" s="65">
        <v>0.45833333329124615</v>
      </c>
      <c r="AS82" s="65" t="e">
        <f>#VALUE!</f>
        <v>#VALUE!</v>
      </c>
      <c r="AT82" s="65" t="e">
        <f>#VALUE!</f>
        <v>#VALUE!</v>
      </c>
      <c r="AU82" s="65" t="e">
        <f>#VALUE!</f>
        <v>#VALUE!</v>
      </c>
      <c r="AV82" s="65" t="e">
        <f>#VALUE!</f>
        <v>#VALUE!</v>
      </c>
      <c r="AW82" s="65" t="e">
        <f>#VALUE!</f>
        <v>#VALUE!</v>
      </c>
      <c r="AX82" s="56" t="str">
        <f>IF('Opportunity List'!$AY82&lt;=0.1,"Early",IF(AND('Opportunity List'!$AY82&gt;0.1,'Opportunity List'!$AY82&lt;=0.25),"Establishing","Mature"))</f>
        <v>Mature</v>
      </c>
      <c r="AY82" s="105">
        <v>0.84000000000000008</v>
      </c>
      <c r="AZ82" s="11"/>
      <c r="BA82" s="11"/>
      <c r="BB82" s="11"/>
      <c r="BD82" s="11"/>
      <c r="BE82" s="11"/>
      <c r="BF82" s="11"/>
    </row>
    <row r="83" spans="1:58" x14ac:dyDescent="0.25">
      <c r="A83" s="104">
        <v>128</v>
      </c>
      <c r="B83" s="56" t="s">
        <v>307</v>
      </c>
      <c r="C83" s="56" t="s">
        <v>5</v>
      </c>
      <c r="D83" s="56" t="s">
        <v>188</v>
      </c>
      <c r="E83" s="56" t="s">
        <v>186</v>
      </c>
      <c r="F83" s="56" t="s">
        <v>2</v>
      </c>
      <c r="G83" s="56">
        <v>0</v>
      </c>
      <c r="H83" s="57">
        <v>0</v>
      </c>
      <c r="I83" s="56" t="s">
        <v>190</v>
      </c>
      <c r="J83" s="58">
        <v>5.5534888390168664</v>
      </c>
      <c r="K83" s="59">
        <f>('Opportunity List'!$J83*Convert_PJ_to_MWh)/1000</f>
        <v>1542.6357886158087</v>
      </c>
      <c r="L83" s="59">
        <v>319.76071441764265</v>
      </c>
      <c r="M83" s="59">
        <f>'Opportunity List'!$N83/Convert_GJ_to_MWh</f>
        <v>17367.639563503893</v>
      </c>
      <c r="N83" s="59">
        <v>4824.3443270550015</v>
      </c>
      <c r="O83" s="60">
        <v>0.48</v>
      </c>
      <c r="P83" s="59">
        <f>'Opportunity List'!$L83*'Opportunity List'!$O83</f>
        <v>153.48514292046846</v>
      </c>
      <c r="Q83" s="60">
        <v>0.37</v>
      </c>
      <c r="R83" s="59">
        <f>'Opportunity List'!$J83*'Opportunity List'!$Q83*Convert_PJ_to_MWh</f>
        <v>570775.24178784923</v>
      </c>
      <c r="S83" s="60">
        <v>2.1742590240358885E-2</v>
      </c>
      <c r="T83" s="59">
        <v>13</v>
      </c>
      <c r="U83" s="59">
        <v>0</v>
      </c>
      <c r="V83" s="59">
        <f>(('Opportunity List'!$R83*'Opportunity List'!$S83)*'Opportunity List'!$O83)*'Opportunity List'!$T83</f>
        <v>77439.224937578227</v>
      </c>
      <c r="W83" s="59">
        <f>'Opportunity List'!$Y83*'Opportunity List'!$P83</f>
        <v>5956.8634567367862</v>
      </c>
      <c r="X83" s="59">
        <f>IF('Opportunity List'!$P83=0,0,IF(OR('Opportunity List'!$A83={600,601}),4.52,IF(OR('Opportunity List'!$A83={602,603,604,605}),1.9,('Opportunity List'!$V83/'Opportunity List'!$P83))))</f>
        <v>504.53889845028834</v>
      </c>
      <c r="Y83" s="59">
        <f>IF('Opportunity List'!$X83=0,0,'Opportunity List'!$X83/'Opportunity List'!$T83)</f>
        <v>38.810684496176023</v>
      </c>
      <c r="Z83" s="61">
        <f>'Opportunity List'!$W83*'Opportunity List'!$H83</f>
        <v>0</v>
      </c>
      <c r="AA83" s="61">
        <f>'Opportunity List'!$Z83+'Opportunity List'!$W83</f>
        <v>5956.8634567367862</v>
      </c>
      <c r="AB83" s="61">
        <f>IF('Opportunity List'!$F83="Electricity", 'Opportunity List'!$W83, 0)+IF('Opportunity List'!$G83="Electricity",'Opportunity List'!$Z83,0)</f>
        <v>5956.8634567367862</v>
      </c>
      <c r="AC83" s="61">
        <f>IF('Opportunity List'!$F83="Natural Gas",'Opportunity List'!$W83, 0)+IF('Opportunity List'!$G83="Natural Gas",'Opportunity List'!$Z83,0)</f>
        <v>0</v>
      </c>
      <c r="AD83" s="61">
        <f>'Opportunity List'!$Y83*VLOOKUP('Opportunity List'!$T83,'Discount rate'!$B$4:$D$45,3,FALSE)</f>
        <v>363.17683066823474</v>
      </c>
      <c r="AE83" s="59">
        <v>542385.42081205023</v>
      </c>
      <c r="AF83" s="62" t="s">
        <v>164</v>
      </c>
      <c r="AG83" s="63">
        <v>0</v>
      </c>
      <c r="AH83" s="64">
        <f>'Opportunity List'!$AG83*VLOOKUP('Opportunity List'!$T83,'Discount rate'!$B$4:$D$45,3,FALSE)</f>
        <v>0</v>
      </c>
      <c r="AI83" s="59">
        <f>'Opportunity List'!$AE83-'Opportunity List'!$AH83</f>
        <v>542385.42081205023</v>
      </c>
      <c r="AJ83" s="64">
        <f>'Opportunity List'!$AI83/'Opportunity List'!$AD83</f>
        <v>1493.4471998504887</v>
      </c>
      <c r="AK83" s="59">
        <f>'Opportunity List'!$P83*'Opportunity List'!$AE83</f>
        <v>83248103.831315964</v>
      </c>
      <c r="AL83" s="59">
        <v>6264</v>
      </c>
      <c r="AM83" s="65">
        <v>0.47222222218995552</v>
      </c>
      <c r="AN83" s="65">
        <v>0.4675925925598583</v>
      </c>
      <c r="AO83" s="65">
        <v>0.7111111110819307</v>
      </c>
      <c r="AP83" s="65">
        <v>0.31944444441358055</v>
      </c>
      <c r="AQ83" s="65">
        <v>0.18518518510288151</v>
      </c>
      <c r="AR83" s="65">
        <v>0.45833333329124615</v>
      </c>
      <c r="AS83" s="65" t="e">
        <f>#VALUE!</f>
        <v>#VALUE!</v>
      </c>
      <c r="AT83" s="65" t="e">
        <f>#VALUE!</f>
        <v>#VALUE!</v>
      </c>
      <c r="AU83" s="65" t="e">
        <f>#VALUE!</f>
        <v>#VALUE!</v>
      </c>
      <c r="AV83" s="65" t="e">
        <f>#VALUE!</f>
        <v>#VALUE!</v>
      </c>
      <c r="AW83" s="65" t="e">
        <f>#VALUE!</f>
        <v>#VALUE!</v>
      </c>
      <c r="AX83" s="56" t="str">
        <f>IF('Opportunity List'!$AY83&lt;=0.1,"Early",IF(AND('Opportunity List'!$AY83&gt;0.1,'Opportunity List'!$AY83&lt;=0.25),"Establishing","Mature"))</f>
        <v>Mature</v>
      </c>
      <c r="AY83" s="105">
        <v>0.52</v>
      </c>
      <c r="AZ83" s="11"/>
      <c r="BA83" s="11"/>
      <c r="BB83" s="11"/>
      <c r="BD83" s="11"/>
      <c r="BE83" s="11"/>
      <c r="BF83" s="11"/>
    </row>
    <row r="84" spans="1:58" x14ac:dyDescent="0.25">
      <c r="A84" s="104">
        <v>329</v>
      </c>
      <c r="B84" s="56" t="s">
        <v>245</v>
      </c>
      <c r="C84" s="56" t="s">
        <v>5</v>
      </c>
      <c r="D84" s="56" t="s">
        <v>209</v>
      </c>
      <c r="E84" s="56" t="s">
        <v>189</v>
      </c>
      <c r="F84" s="56" t="s">
        <v>2</v>
      </c>
      <c r="G84" s="56">
        <v>0</v>
      </c>
      <c r="H84" s="57">
        <v>0</v>
      </c>
      <c r="I84" s="56" t="s">
        <v>190</v>
      </c>
      <c r="J84" s="58">
        <v>1.2168897415714752</v>
      </c>
      <c r="K84" s="59">
        <f>('Opportunity List'!$J84*Convert_PJ_to_MWh)/1000</f>
        <v>338.02492821430144</v>
      </c>
      <c r="L84" s="59">
        <v>177.16191206200284</v>
      </c>
      <c r="M84" s="59">
        <f>'Opportunity List'!$N84/Convert_GJ_to_MWh</f>
        <v>6868.7999945049605</v>
      </c>
      <c r="N84" s="59">
        <v>1908</v>
      </c>
      <c r="O84" s="60">
        <v>0.32000000000000006</v>
      </c>
      <c r="P84" s="59">
        <f>'Opportunity List'!$L84*'Opportunity List'!$O84</f>
        <v>56.691811859840918</v>
      </c>
      <c r="Q84" s="60">
        <v>0.05</v>
      </c>
      <c r="R84" s="59">
        <f>'Opportunity List'!$J84*'Opportunity List'!$Q84*Convert_PJ_to_MWh</f>
        <v>16901.24641071507</v>
      </c>
      <c r="S84" s="60">
        <v>1.0714028350221019E-2</v>
      </c>
      <c r="T84" s="59">
        <v>11</v>
      </c>
      <c r="U84" s="59">
        <v>0</v>
      </c>
      <c r="V84" s="59">
        <f>(('Opportunity List'!$R84*'Opportunity List'!$S84)*'Opportunity List'!$O84)*'Opportunity List'!$T84</f>
        <v>637.4031248586233</v>
      </c>
      <c r="W84" s="59">
        <f>'Opportunity List'!$Y84*'Opportunity List'!$P84</f>
        <v>57.945738623511218</v>
      </c>
      <c r="X84" s="59">
        <f>IF('Opportunity List'!$P84=0,0,IF(OR('Opportunity List'!$A84={600,601}),4.52,IF(OR('Opportunity List'!$A84={602,603,604,605}),1.9,('Opportunity List'!$V84/'Opportunity List'!$P84))))</f>
        <v>11.243301350721937</v>
      </c>
      <c r="Y84" s="59">
        <f>IF('Opportunity List'!$X84=0,0,'Opportunity List'!$X84/'Opportunity List'!$T84)</f>
        <v>1.0221183046110853</v>
      </c>
      <c r="Z84" s="61">
        <f>'Opportunity List'!$W84*'Opportunity List'!$H84</f>
        <v>0</v>
      </c>
      <c r="AA84" s="61">
        <f>'Opportunity List'!$Z84+'Opportunity List'!$W84</f>
        <v>57.945738623511218</v>
      </c>
      <c r="AB84" s="61">
        <f>IF('Opportunity List'!$F84="Electricity", 'Opportunity List'!$W84, 0)+IF('Opportunity List'!$G84="Electricity",'Opportunity List'!$Z84,0)</f>
        <v>57.945738623511218</v>
      </c>
      <c r="AC84" s="61">
        <f>IF('Opportunity List'!$F84="Natural Gas",'Opportunity List'!$W84, 0)+IF('Opportunity List'!$G84="Natural Gas",'Opportunity List'!$Z84,0)</f>
        <v>0</v>
      </c>
      <c r="AD84" s="61">
        <f>'Opportunity List'!$Y84*VLOOKUP('Opportunity List'!$T84,'Discount rate'!$B$4:$D$45,3,FALSE)</f>
        <v>8.6866506051034502</v>
      </c>
      <c r="AE84" s="59">
        <v>558.27384052935406</v>
      </c>
      <c r="AF84" s="62" t="s">
        <v>168</v>
      </c>
      <c r="AG84" s="63">
        <v>0</v>
      </c>
      <c r="AH84" s="64">
        <f>'Opportunity List'!$AG84*VLOOKUP('Opportunity List'!$T84,'Discount rate'!$B$4:$D$45,3,FALSE)</f>
        <v>0</v>
      </c>
      <c r="AI84" s="59">
        <f>'Opportunity List'!$AE84-'Opportunity List'!$AH84</f>
        <v>558.27384052935406</v>
      </c>
      <c r="AJ84" s="64">
        <f>'Opportunity List'!$AI84/'Opportunity List'!$AD84</f>
        <v>64.268020657048808</v>
      </c>
      <c r="AK84" s="59">
        <f>'Opportunity List'!$P84*'Opportunity List'!$AE84</f>
        <v>31649.555533560972</v>
      </c>
      <c r="AL84" s="59">
        <v>8760</v>
      </c>
      <c r="AM84" s="65">
        <v>0.82284185146427868</v>
      </c>
      <c r="AN84" s="65">
        <v>0.84944399917306856</v>
      </c>
      <c r="AO84" s="65">
        <v>0.94876749433988528</v>
      </c>
      <c r="AP84" s="65">
        <v>0.91622755479240015</v>
      </c>
      <c r="AQ84" s="65">
        <v>0.86607206119089575</v>
      </c>
      <c r="AR84" s="65">
        <v>0.85079393696212335</v>
      </c>
      <c r="AS84" s="65" t="e">
        <f>#VALUE!</f>
        <v>#VALUE!</v>
      </c>
      <c r="AT84" s="65" t="e">
        <f>#VALUE!</f>
        <v>#VALUE!</v>
      </c>
      <c r="AU84" s="65" t="e">
        <f>#VALUE!</f>
        <v>#VALUE!</v>
      </c>
      <c r="AV84" s="65" t="e">
        <f>#VALUE!</f>
        <v>#VALUE!</v>
      </c>
      <c r="AW84" s="65" t="e">
        <f>#VALUE!</f>
        <v>#VALUE!</v>
      </c>
      <c r="AX84" s="56" t="str">
        <f>IF('Opportunity List'!$AY84&lt;=0.1,"Early",IF(AND('Opportunity List'!$AY84&gt;0.1,'Opportunity List'!$AY84&lt;=0.25),"Establishing","Mature"))</f>
        <v>Establishing</v>
      </c>
      <c r="AY84" s="105">
        <v>0.25</v>
      </c>
      <c r="AZ84" s="11"/>
      <c r="BA84" s="11"/>
      <c r="BB84" s="11"/>
      <c r="BD84" s="11"/>
      <c r="BE84" s="11"/>
      <c r="BF84" s="11"/>
    </row>
    <row r="85" spans="1:58" x14ac:dyDescent="0.25">
      <c r="A85" s="104">
        <v>555</v>
      </c>
      <c r="B85" s="56" t="s">
        <v>206</v>
      </c>
      <c r="C85" s="56" t="s">
        <v>5</v>
      </c>
      <c r="D85" s="56" t="s">
        <v>209</v>
      </c>
      <c r="E85" s="56" t="s">
        <v>210</v>
      </c>
      <c r="F85" s="56" t="s">
        <v>2</v>
      </c>
      <c r="G85" s="56">
        <v>0</v>
      </c>
      <c r="H85" s="57">
        <v>0</v>
      </c>
      <c r="I85" s="56" t="s">
        <v>190</v>
      </c>
      <c r="J85" s="58">
        <v>1.2168897415714752</v>
      </c>
      <c r="K85" s="59">
        <f>('Opportunity List'!$J85*Convert_PJ_to_MWh)/1000</f>
        <v>338.02492821430144</v>
      </c>
      <c r="L85" s="59">
        <v>177.16191206200284</v>
      </c>
      <c r="M85" s="59">
        <f>'Opportunity List'!$N85/Convert_GJ_to_MWh</f>
        <v>6868.7999945049605</v>
      </c>
      <c r="N85" s="59">
        <v>1908</v>
      </c>
      <c r="O85" s="60">
        <v>0</v>
      </c>
      <c r="P85" s="59">
        <f>'Opportunity List'!$L85*'Opportunity List'!$O85</f>
        <v>0</v>
      </c>
      <c r="Q85" s="60">
        <v>0</v>
      </c>
      <c r="R85" s="59">
        <f>'Opportunity List'!$J85*'Opportunity List'!$Q85*Convert_PJ_to_MWh</f>
        <v>0</v>
      </c>
      <c r="S85" s="60">
        <v>0</v>
      </c>
      <c r="T85" s="59">
        <v>0</v>
      </c>
      <c r="U85" s="59">
        <v>0</v>
      </c>
      <c r="V85" s="59">
        <f>(('Opportunity List'!$R85*'Opportunity List'!$S85)*'Opportunity List'!$O85)*'Opportunity List'!$T85</f>
        <v>0</v>
      </c>
      <c r="W85" s="59">
        <f>'Opportunity List'!$Y85*'Opportunity List'!$P85</f>
        <v>0</v>
      </c>
      <c r="X85" s="59">
        <f>IF('Opportunity List'!$P85=0,0,IF(OR('Opportunity List'!$A85={600,601}),4.52,IF(OR('Opportunity List'!$A85={602,603,604,605}),1.9,('Opportunity List'!$V85/'Opportunity List'!$P85))))</f>
        <v>0</v>
      </c>
      <c r="Y85" s="59">
        <f>IF('Opportunity List'!$X85=0,0,'Opportunity List'!$X85/'Opportunity List'!$T85)</f>
        <v>0</v>
      </c>
      <c r="Z85" s="61">
        <f>'Opportunity List'!$W85*'Opportunity List'!$H85</f>
        <v>0</v>
      </c>
      <c r="AA85" s="61">
        <f>'Opportunity List'!$Z85+'Opportunity List'!$W85</f>
        <v>0</v>
      </c>
      <c r="AB85" s="61">
        <f>IF('Opportunity List'!$F85="Electricity", 'Opportunity List'!$W85, 0)+IF('Opportunity List'!$G85="Electricity",'Opportunity List'!$Z85,0)</f>
        <v>0</v>
      </c>
      <c r="AC85" s="61">
        <f>IF('Opportunity List'!$F85="Natural Gas",'Opportunity List'!$W85, 0)+IF('Opportunity List'!$G85="Natural Gas",'Opportunity List'!$Z85,0)</f>
        <v>0</v>
      </c>
      <c r="AD85" s="61">
        <f>'Opportunity List'!$Y85*VLOOKUP('Opportunity List'!$T85,'Discount rate'!$B$4:$D$45,3,FALSE)</f>
        <v>0</v>
      </c>
      <c r="AE85" s="59">
        <v>914.11466422056753</v>
      </c>
      <c r="AF85" s="62" t="s">
        <v>164</v>
      </c>
      <c r="AG85" s="63">
        <v>0</v>
      </c>
      <c r="AH85" s="64">
        <f>'Opportunity List'!$AG85*VLOOKUP('Opportunity List'!$T85,'Discount rate'!$B$4:$D$45,3,FALSE)</f>
        <v>0</v>
      </c>
      <c r="AI85" s="59">
        <f>'Opportunity List'!$AE85-'Opportunity List'!$AH85</f>
        <v>914.11466422056753</v>
      </c>
      <c r="AJ85" s="64" t="e">
        <f>'Opportunity List'!$AI85/'Opportunity List'!$AD85</f>
        <v>#DIV/0!</v>
      </c>
      <c r="AK85" s="59">
        <f>'Opportunity List'!$P85*'Opportunity List'!$AE85</f>
        <v>0</v>
      </c>
      <c r="AL85" s="59">
        <v>0</v>
      </c>
      <c r="AM85" s="65">
        <v>0</v>
      </c>
      <c r="AN85" s="65">
        <v>0</v>
      </c>
      <c r="AO85" s="65">
        <v>0</v>
      </c>
      <c r="AP85" s="65">
        <v>0</v>
      </c>
      <c r="AQ85" s="65">
        <v>0</v>
      </c>
      <c r="AR85" s="65">
        <v>0</v>
      </c>
      <c r="AS85" s="65" t="e">
        <f>#VALUE!</f>
        <v>#VALUE!</v>
      </c>
      <c r="AT85" s="65" t="e">
        <f>#VALUE!</f>
        <v>#VALUE!</v>
      </c>
      <c r="AU85" s="65" t="e">
        <f>#VALUE!</f>
        <v>#VALUE!</v>
      </c>
      <c r="AV85" s="65" t="e">
        <f>#VALUE!</f>
        <v>#VALUE!</v>
      </c>
      <c r="AW85" s="65" t="e">
        <f>#VALUE!</f>
        <v>#VALUE!</v>
      </c>
      <c r="AX85" s="56" t="str">
        <f>IF('Opportunity List'!$AY85&lt;=0.1,"Early",IF(AND('Opportunity List'!$AY85&gt;0.1,'Opportunity List'!$AY85&lt;=0.25),"Establishing","Mature"))</f>
        <v>Establishing</v>
      </c>
      <c r="AY85" s="105">
        <v>0.25</v>
      </c>
      <c r="AZ85" s="11"/>
      <c r="BA85" s="11"/>
      <c r="BB85" s="11"/>
      <c r="BD85" s="11"/>
      <c r="BE85" s="11"/>
      <c r="BF85" s="11"/>
    </row>
    <row r="86" spans="1:58" x14ac:dyDescent="0.25">
      <c r="A86" s="104">
        <v>181</v>
      </c>
      <c r="B86" s="56" t="s">
        <v>206</v>
      </c>
      <c r="C86" s="56" t="s">
        <v>5</v>
      </c>
      <c r="D86" s="56" t="s">
        <v>209</v>
      </c>
      <c r="E86" s="56" t="s">
        <v>166</v>
      </c>
      <c r="F86" s="56" t="s">
        <v>159</v>
      </c>
      <c r="G86" s="56">
        <v>0</v>
      </c>
      <c r="H86" s="57">
        <v>0</v>
      </c>
      <c r="I86" s="56" t="s">
        <v>190</v>
      </c>
      <c r="J86" s="58">
        <v>0.30675123185902042</v>
      </c>
      <c r="K86" s="59">
        <f>('Opportunity List'!$J86*Convert_PJ_to_MWh)/1000</f>
        <v>85.208675516395246</v>
      </c>
      <c r="L86" s="59">
        <v>70.290106708519971</v>
      </c>
      <c r="M86" s="59">
        <f>'Opportunity List'!$N86/Convert_GJ_to_MWh</f>
        <v>4364.0740635899492</v>
      </c>
      <c r="N86" s="59">
        <v>1212.2427964114468</v>
      </c>
      <c r="O86" s="60">
        <v>0.32000000000000006</v>
      </c>
      <c r="P86" s="59">
        <f>'Opportunity List'!$L86*'Opportunity List'!$O86</f>
        <v>22.492834146726395</v>
      </c>
      <c r="Q86" s="60">
        <v>0.06</v>
      </c>
      <c r="R86" s="59">
        <f>'Opportunity List'!$J86*'Opportunity List'!$Q86*Convert_PJ_to_MWh</f>
        <v>5112.5205309837147</v>
      </c>
      <c r="S86" s="60">
        <v>0.10003364102564102</v>
      </c>
      <c r="T86" s="59">
        <v>11</v>
      </c>
      <c r="U86" s="59">
        <v>0</v>
      </c>
      <c r="V86" s="59">
        <f>(('Opportunity List'!$R86*'Opportunity List'!$S86)*'Opportunity List'!$O86)*'Opportunity List'!$T86</f>
        <v>1800.2126332349092</v>
      </c>
      <c r="W86" s="59">
        <f>'Opportunity List'!$Y86*'Opportunity List'!$P86</f>
        <v>163.65569393044629</v>
      </c>
      <c r="X86" s="59">
        <f>IF('Opportunity List'!$P86=0,0,IF(OR('Opportunity List'!$A86={600,601}),4.52,IF(OR('Opportunity List'!$A86={602,603,604,605}),1.9,('Opportunity List'!$V86/'Opportunity List'!$P86))))</f>
        <v>80.034940083213655</v>
      </c>
      <c r="Y86" s="59">
        <f>IF('Opportunity List'!$X86=0,0,'Opportunity List'!$X86/'Opportunity List'!$T86)</f>
        <v>7.2759036439285145</v>
      </c>
      <c r="Z86" s="61">
        <f>'Opportunity List'!$W86*'Opportunity List'!$H86</f>
        <v>0</v>
      </c>
      <c r="AA86" s="61">
        <f>'Opportunity List'!$Z86+'Opportunity List'!$W86</f>
        <v>163.65569393044629</v>
      </c>
      <c r="AB86" s="61">
        <f>IF('Opportunity List'!$F86="Electricity", 'Opportunity List'!$W86, 0)+IF('Opportunity List'!$G86="Electricity",'Opportunity List'!$Z86,0)</f>
        <v>0</v>
      </c>
      <c r="AC86" s="61">
        <f>IF('Opportunity List'!$F86="Natural Gas",'Opportunity List'!$W86, 0)+IF('Opportunity List'!$G86="Natural Gas",'Opportunity List'!$Z86,0)</f>
        <v>163.65569393044629</v>
      </c>
      <c r="AD86" s="61">
        <f>'Opportunity List'!$Y86*VLOOKUP('Opportunity List'!$T86,'Discount rate'!$B$4:$D$45,3,FALSE)</f>
        <v>61.835535579469713</v>
      </c>
      <c r="AE86" s="59">
        <v>957.04086947889266</v>
      </c>
      <c r="AF86" s="62" t="s">
        <v>164</v>
      </c>
      <c r="AG86" s="63">
        <v>0</v>
      </c>
      <c r="AH86" s="64">
        <f>'Opportunity List'!$AG86*VLOOKUP('Opportunity List'!$T86,'Discount rate'!$B$4:$D$45,3,FALSE)</f>
        <v>0</v>
      </c>
      <c r="AI86" s="59">
        <f>'Opportunity List'!$AE86-'Opportunity List'!$AH86</f>
        <v>957.04086947889266</v>
      </c>
      <c r="AJ86" s="64">
        <f>'Opportunity List'!$AI86/'Opportunity List'!$AD86</f>
        <v>15.477198677270678</v>
      </c>
      <c r="AK86" s="59">
        <f>'Opportunity List'!$P86*'Opportunity List'!$AE86</f>
        <v>21526.561548827554</v>
      </c>
      <c r="AL86" s="59" t="s">
        <v>175</v>
      </c>
      <c r="AM86" s="65" t="s">
        <v>175</v>
      </c>
      <c r="AN86" s="65" t="s">
        <v>175</v>
      </c>
      <c r="AO86" s="65" t="s">
        <v>175</v>
      </c>
      <c r="AP86" s="65" t="s">
        <v>175</v>
      </c>
      <c r="AQ86" s="65" t="s">
        <v>175</v>
      </c>
      <c r="AR86" s="65" t="s">
        <v>175</v>
      </c>
      <c r="AS86" s="65" t="e">
        <f>#VALUE!</f>
        <v>#VALUE!</v>
      </c>
      <c r="AT86" s="65" t="e">
        <f>#VALUE!</f>
        <v>#VALUE!</v>
      </c>
      <c r="AU86" s="65" t="e">
        <f>#VALUE!</f>
        <v>#VALUE!</v>
      </c>
      <c r="AV86" s="65" t="e">
        <f>#VALUE!</f>
        <v>#VALUE!</v>
      </c>
      <c r="AW86" s="65" t="e">
        <f>#VALUE!</f>
        <v>#VALUE!</v>
      </c>
      <c r="AX86" s="56" t="str">
        <f>IF('Opportunity List'!$AY86&lt;=0.1,"Early",IF(AND('Opportunity List'!$AY86&gt;0.1,'Opportunity List'!$AY86&lt;=0.25),"Establishing","Mature"))</f>
        <v>Establishing</v>
      </c>
      <c r="AY86" s="105">
        <v>0.25</v>
      </c>
      <c r="AZ86" s="11"/>
      <c r="BA86" s="11"/>
      <c r="BB86" s="11"/>
      <c r="BD86" s="11"/>
      <c r="BE86" s="11"/>
      <c r="BF86" s="11"/>
    </row>
    <row r="87" spans="1:58" x14ac:dyDescent="0.25">
      <c r="A87" s="104">
        <v>292</v>
      </c>
      <c r="B87" s="56" t="s">
        <v>212</v>
      </c>
      <c r="C87" s="56" t="s">
        <v>5</v>
      </c>
      <c r="D87" s="56" t="s">
        <v>209</v>
      </c>
      <c r="E87" s="56" t="s">
        <v>170</v>
      </c>
      <c r="F87" s="56" t="s">
        <v>2</v>
      </c>
      <c r="G87" s="56">
        <v>0</v>
      </c>
      <c r="H87" s="57">
        <v>0</v>
      </c>
      <c r="I87" s="56" t="s">
        <v>190</v>
      </c>
      <c r="J87" s="58">
        <v>1.2168897415714752</v>
      </c>
      <c r="K87" s="59">
        <f>('Opportunity List'!$J87*Convert_PJ_to_MWh)/1000</f>
        <v>338.02492821430144</v>
      </c>
      <c r="L87" s="59">
        <v>177.16191206200284</v>
      </c>
      <c r="M87" s="59">
        <f>'Opportunity List'!$N87/Convert_GJ_to_MWh</f>
        <v>6868.7999945049605</v>
      </c>
      <c r="N87" s="59">
        <v>1908</v>
      </c>
      <c r="O87" s="60">
        <v>0.31999999999999995</v>
      </c>
      <c r="P87" s="59">
        <f>'Opportunity List'!$L87*'Opportunity List'!$O87</f>
        <v>56.691811859840904</v>
      </c>
      <c r="Q87" s="60">
        <v>0.5</v>
      </c>
      <c r="R87" s="59">
        <f>'Opportunity List'!$J87*'Opportunity List'!$Q87*Convert_PJ_to_MWh</f>
        <v>169012.46410715071</v>
      </c>
      <c r="S87" s="60">
        <v>5.5330726143805249E-2</v>
      </c>
      <c r="T87" s="59">
        <v>12</v>
      </c>
      <c r="U87" s="59">
        <v>0</v>
      </c>
      <c r="V87" s="59">
        <f>(('Opportunity List'!$R87*'Opportunity List'!$S87)*'Opportunity List'!$O87)*'Opportunity List'!$T87</f>
        <v>35910.076286985481</v>
      </c>
      <c r="W87" s="59">
        <f>'Opportunity List'!$Y87*'Opportunity List'!$P87</f>
        <v>2992.5063572487902</v>
      </c>
      <c r="X87" s="59">
        <f>IF('Opportunity List'!$P87=0,0,IF(OR('Opportunity List'!$A87={600,601}),4.52,IF(OR('Opportunity List'!$A87={602,603,604,605}),1.9,('Opportunity List'!$V87/'Opportunity List'!$P87))))</f>
        <v>633.4261528942825</v>
      </c>
      <c r="Y87" s="59">
        <f>IF('Opportunity List'!$X87=0,0,'Opportunity List'!$X87/'Opportunity List'!$T87)</f>
        <v>52.78551274119021</v>
      </c>
      <c r="Z87" s="61">
        <f>'Opportunity List'!$W87*'Opportunity List'!$H87</f>
        <v>0</v>
      </c>
      <c r="AA87" s="61">
        <f>'Opportunity List'!$Z87+'Opportunity List'!$W87</f>
        <v>2992.5063572487902</v>
      </c>
      <c r="AB87" s="61">
        <f>IF('Opportunity List'!$F87="Electricity", 'Opportunity List'!$W87, 0)+IF('Opportunity List'!$G87="Electricity",'Opportunity List'!$Z87,0)</f>
        <v>2992.5063572487902</v>
      </c>
      <c r="AC87" s="61">
        <f>IF('Opportunity List'!$F87="Natural Gas",'Opportunity List'!$W87, 0)+IF('Opportunity List'!$G87="Natural Gas",'Opportunity List'!$Z87,0)</f>
        <v>0</v>
      </c>
      <c r="AD87" s="61">
        <f>'Opportunity List'!$Y87*VLOOKUP('Opportunity List'!$T87,'Discount rate'!$B$4:$D$45,3,FALSE)</f>
        <v>472.04428144758373</v>
      </c>
      <c r="AE87" s="59">
        <v>23922.268549605797</v>
      </c>
      <c r="AF87" s="62" t="s">
        <v>164</v>
      </c>
      <c r="AG87" s="63">
        <v>0</v>
      </c>
      <c r="AH87" s="64">
        <f>'Opportunity List'!$AG87*VLOOKUP('Opportunity List'!$T87,'Discount rate'!$B$4:$D$45,3,FALSE)</f>
        <v>0</v>
      </c>
      <c r="AI87" s="59">
        <f>'Opportunity List'!$AE87-'Opportunity List'!$AH87</f>
        <v>23922.268549605797</v>
      </c>
      <c r="AJ87" s="64">
        <f>'Opportunity List'!$AI87/'Opportunity List'!$AD87</f>
        <v>50.678017910195038</v>
      </c>
      <c r="AK87" s="59">
        <f>'Opportunity List'!$P87*'Opportunity List'!$AE87</f>
        <v>1356196.7478748409</v>
      </c>
      <c r="AL87" s="59">
        <v>8760</v>
      </c>
      <c r="AM87" s="65">
        <v>0.32761406022090517</v>
      </c>
      <c r="AN87" s="65">
        <v>0.32761406022090528</v>
      </c>
      <c r="AO87" s="65">
        <v>0.898799268018737</v>
      </c>
      <c r="AP87" s="65">
        <v>0.61189567879617424</v>
      </c>
      <c r="AQ87" s="65">
        <v>8.8046091304778591E-3</v>
      </c>
      <c r="AR87" s="65">
        <v>0.61189567879617446</v>
      </c>
      <c r="AS87" s="65" t="e">
        <f>#VALUE!</f>
        <v>#VALUE!</v>
      </c>
      <c r="AT87" s="65" t="e">
        <f>#VALUE!</f>
        <v>#VALUE!</v>
      </c>
      <c r="AU87" s="65" t="e">
        <f>#VALUE!</f>
        <v>#VALUE!</v>
      </c>
      <c r="AV87" s="65" t="e">
        <f>#VALUE!</f>
        <v>#VALUE!</v>
      </c>
      <c r="AW87" s="65" t="e">
        <f>#VALUE!</f>
        <v>#VALUE!</v>
      </c>
      <c r="AX87" s="56" t="str">
        <f>IF('Opportunity List'!$AY87&lt;=0.1,"Early",IF(AND('Opportunity List'!$AY87&gt;0.1,'Opportunity List'!$AY87&lt;=0.25),"Establishing","Mature"))</f>
        <v>Establishing</v>
      </c>
      <c r="AY87" s="105">
        <v>0.25</v>
      </c>
      <c r="AZ87" s="11"/>
      <c r="BA87" s="11"/>
      <c r="BB87" s="11"/>
      <c r="BD87" s="11"/>
      <c r="BE87" s="11"/>
      <c r="BF87" s="11"/>
    </row>
    <row r="88" spans="1:58" x14ac:dyDescent="0.25">
      <c r="A88" s="104">
        <v>554</v>
      </c>
      <c r="B88" s="56" t="s">
        <v>212</v>
      </c>
      <c r="C88" s="56" t="s">
        <v>5</v>
      </c>
      <c r="D88" s="56" t="s">
        <v>209</v>
      </c>
      <c r="E88" s="56" t="s">
        <v>170</v>
      </c>
      <c r="F88" s="56" t="s">
        <v>159</v>
      </c>
      <c r="G88" s="56">
        <v>0</v>
      </c>
      <c r="H88" s="57">
        <v>0</v>
      </c>
      <c r="I88" s="56" t="s">
        <v>190</v>
      </c>
      <c r="J88" s="58">
        <v>0.30675123185902042</v>
      </c>
      <c r="K88" s="59">
        <f>('Opportunity List'!$J88*Convert_PJ_to_MWh)/1000</f>
        <v>85.208675516395246</v>
      </c>
      <c r="L88" s="59">
        <v>70.290106708519971</v>
      </c>
      <c r="M88" s="59">
        <f>'Opportunity List'!$N88/Convert_GJ_to_MWh</f>
        <v>4364.0740635899492</v>
      </c>
      <c r="N88" s="59">
        <v>1212.2427964114468</v>
      </c>
      <c r="O88" s="60">
        <v>0.31999999999999995</v>
      </c>
      <c r="P88" s="59">
        <f>'Opportunity List'!$L88*'Opportunity List'!$O88</f>
        <v>22.492834146726388</v>
      </c>
      <c r="Q88" s="60">
        <v>0.94</v>
      </c>
      <c r="R88" s="59">
        <f>'Opportunity List'!$J88*'Opportunity List'!$Q88*Convert_PJ_to_MWh</f>
        <v>80096.154985411529</v>
      </c>
      <c r="S88" s="60">
        <v>8.9972292590306507E-2</v>
      </c>
      <c r="T88" s="59">
        <v>12</v>
      </c>
      <c r="U88" s="59">
        <v>0</v>
      </c>
      <c r="V88" s="59">
        <f>(('Opportunity List'!$R88*'Opportunity List'!$S88)*'Opportunity List'!$O88)*'Opportunity List'!$T88</f>
        <v>27672.709216150972</v>
      </c>
      <c r="W88" s="59">
        <f>'Opportunity List'!$Y88*'Opportunity List'!$P88</f>
        <v>2306.0591013459143</v>
      </c>
      <c r="X88" s="59">
        <f>IF('Opportunity List'!$P88=0,0,IF(OR('Opportunity List'!$A88={600,601}),4.52,IF(OR('Opportunity List'!$A88={602,603,604,605}),1.9,('Opportunity List'!$V88/'Opportunity List'!$P88))))</f>
        <v>1230.2900130608248</v>
      </c>
      <c r="Y88" s="59">
        <f>IF('Opportunity List'!$X88=0,0,'Opportunity List'!$X88/'Opportunity List'!$T88)</f>
        <v>102.52416775506873</v>
      </c>
      <c r="Z88" s="61">
        <f>'Opportunity List'!$W88*'Opportunity List'!$H88</f>
        <v>0</v>
      </c>
      <c r="AA88" s="61">
        <f>'Opportunity List'!$Z88+'Opportunity List'!$W88</f>
        <v>2306.0591013459143</v>
      </c>
      <c r="AB88" s="61">
        <f>IF('Opportunity List'!$F88="Electricity", 'Opportunity List'!$W88, 0)+IF('Opportunity List'!$G88="Electricity",'Opportunity List'!$Z88,0)</f>
        <v>0</v>
      </c>
      <c r="AC88" s="61">
        <f>IF('Opportunity List'!$F88="Natural Gas",'Opportunity List'!$W88, 0)+IF('Opportunity List'!$G88="Natural Gas",'Opportunity List'!$Z88,0)</f>
        <v>2306.0591013459143</v>
      </c>
      <c r="AD88" s="61">
        <f>'Opportunity List'!$Y88*VLOOKUP('Opportunity List'!$T88,'Discount rate'!$B$4:$D$45,3,FALSE)</f>
        <v>916.8414700495664</v>
      </c>
      <c r="AE88" s="59">
        <v>23922.268549605797</v>
      </c>
      <c r="AF88" s="62" t="s">
        <v>164</v>
      </c>
      <c r="AG88" s="63">
        <v>0</v>
      </c>
      <c r="AH88" s="64">
        <f>'Opportunity List'!$AG88*VLOOKUP('Opportunity List'!$T88,'Discount rate'!$B$4:$D$45,3,FALSE)</f>
        <v>0</v>
      </c>
      <c r="AI88" s="59">
        <f>'Opportunity List'!$AE88-'Opportunity List'!$AH88</f>
        <v>23922.268549605797</v>
      </c>
      <c r="AJ88" s="64">
        <f>'Opportunity List'!$AI88/'Opportunity List'!$AD88</f>
        <v>26.092044623933194</v>
      </c>
      <c r="AK88" s="59">
        <f>'Opportunity List'!$P88*'Opportunity List'!$AE88</f>
        <v>538079.61889973201</v>
      </c>
      <c r="AL88" s="59">
        <v>0</v>
      </c>
      <c r="AM88" s="65">
        <v>0</v>
      </c>
      <c r="AN88" s="65">
        <v>0</v>
      </c>
      <c r="AO88" s="65">
        <v>0</v>
      </c>
      <c r="AP88" s="65">
        <v>0</v>
      </c>
      <c r="AQ88" s="65">
        <v>0</v>
      </c>
      <c r="AR88" s="65">
        <v>0</v>
      </c>
      <c r="AS88" s="65" t="e">
        <f>#VALUE!</f>
        <v>#VALUE!</v>
      </c>
      <c r="AT88" s="65" t="e">
        <f>#VALUE!</f>
        <v>#VALUE!</v>
      </c>
      <c r="AU88" s="65" t="e">
        <f>#VALUE!</f>
        <v>#VALUE!</v>
      </c>
      <c r="AV88" s="65" t="e">
        <f>#VALUE!</f>
        <v>#VALUE!</v>
      </c>
      <c r="AW88" s="65" t="e">
        <f>#VALUE!</f>
        <v>#VALUE!</v>
      </c>
      <c r="AX88" s="56" t="str">
        <f>IF('Opportunity List'!$AY88&lt;=0.1,"Early",IF(AND('Opportunity List'!$AY88&gt;0.1,'Opportunity List'!$AY88&lt;=0.25),"Establishing","Mature"))</f>
        <v>Establishing</v>
      </c>
      <c r="AY88" s="105">
        <v>0.25</v>
      </c>
      <c r="AZ88" s="11"/>
      <c r="BA88" s="11"/>
      <c r="BB88" s="11"/>
      <c r="BD88" s="11"/>
      <c r="BE88" s="11"/>
      <c r="BF88" s="11"/>
    </row>
    <row r="89" spans="1:58" x14ac:dyDescent="0.25">
      <c r="A89" s="104">
        <v>315</v>
      </c>
      <c r="B89" s="56" t="s">
        <v>234</v>
      </c>
      <c r="C89" s="56" t="s">
        <v>5</v>
      </c>
      <c r="D89" s="56" t="s">
        <v>209</v>
      </c>
      <c r="E89" s="56" t="s">
        <v>170</v>
      </c>
      <c r="F89" s="56" t="s">
        <v>2</v>
      </c>
      <c r="G89" s="56">
        <v>0</v>
      </c>
      <c r="H89" s="57">
        <v>0</v>
      </c>
      <c r="I89" s="56" t="s">
        <v>190</v>
      </c>
      <c r="J89" s="58">
        <v>1.2168897415714752</v>
      </c>
      <c r="K89" s="59">
        <f>('Opportunity List'!$J89*Convert_PJ_to_MWh)/1000</f>
        <v>338.02492821430144</v>
      </c>
      <c r="L89" s="59">
        <v>177.16191206200284</v>
      </c>
      <c r="M89" s="59">
        <f>'Opportunity List'!$N89/Convert_GJ_to_MWh</f>
        <v>6868.7999945049605</v>
      </c>
      <c r="N89" s="59">
        <v>1908</v>
      </c>
      <c r="O89" s="60">
        <v>0.16000000000000003</v>
      </c>
      <c r="P89" s="59">
        <f>'Opportunity List'!$L89*'Opportunity List'!$O89</f>
        <v>28.345905929920459</v>
      </c>
      <c r="Q89" s="60">
        <v>0.5</v>
      </c>
      <c r="R89" s="59">
        <f>'Opportunity List'!$J89*'Opportunity List'!$Q89*Convert_PJ_to_MWh</f>
        <v>169012.46410715071</v>
      </c>
      <c r="S89" s="60">
        <v>6.4284170101326116E-2</v>
      </c>
      <c r="T89" s="59">
        <v>16</v>
      </c>
      <c r="U89" s="59">
        <v>0</v>
      </c>
      <c r="V89" s="59">
        <f>(('Opportunity List'!$R89*'Opportunity List'!$S89)*'Opportunity List'!$O89)*'Opportunity List'!$T89</f>
        <v>27813.954539285383</v>
      </c>
      <c r="W89" s="59">
        <f>'Opportunity List'!$Y89*'Opportunity List'!$P89</f>
        <v>1738.3721587053365</v>
      </c>
      <c r="X89" s="59">
        <f>IF('Opportunity List'!$P89=0,0,IF(OR('Opportunity List'!$A89={600,601}),4.52,IF(OR('Opportunity List'!$A89={602,603,604,605}),1.9,('Opportunity List'!$V89/'Opportunity List'!$P89))))</f>
        <v>981.2335724266419</v>
      </c>
      <c r="Y89" s="59">
        <f>IF('Opportunity List'!$X89=0,0,'Opportunity List'!$X89/'Opportunity List'!$T89)</f>
        <v>61.327098276665119</v>
      </c>
      <c r="Z89" s="61">
        <f>'Opportunity List'!$W89*'Opportunity List'!$H89</f>
        <v>0</v>
      </c>
      <c r="AA89" s="61">
        <f>'Opportunity List'!$Z89+'Opportunity List'!$W89</f>
        <v>1738.3721587053365</v>
      </c>
      <c r="AB89" s="61">
        <f>IF('Opportunity List'!$F89="Electricity", 'Opportunity List'!$W89, 0)+IF('Opportunity List'!$G89="Electricity",'Opportunity List'!$Z89,0)</f>
        <v>1738.3721587053365</v>
      </c>
      <c r="AC89" s="61">
        <f>IF('Opportunity List'!$F89="Natural Gas",'Opportunity List'!$W89, 0)+IF('Opportunity List'!$G89="Natural Gas",'Opportunity List'!$Z89,0)</f>
        <v>0</v>
      </c>
      <c r="AD89" s="61">
        <f>'Opportunity List'!$Y89*VLOOKUP('Opportunity List'!$T89,'Discount rate'!$B$4:$D$45,3,FALSE)</f>
        <v>640.66264553218696</v>
      </c>
      <c r="AE89" s="59">
        <v>38281.634779155705</v>
      </c>
      <c r="AF89" s="62" t="s">
        <v>168</v>
      </c>
      <c r="AG89" s="63">
        <v>0</v>
      </c>
      <c r="AH89" s="64">
        <f>'Opportunity List'!$AG89*VLOOKUP('Opportunity List'!$T89,'Discount rate'!$B$4:$D$45,3,FALSE)</f>
        <v>0</v>
      </c>
      <c r="AI89" s="59">
        <f>'Opportunity List'!$AE89-'Opportunity List'!$AH89</f>
        <v>38281.634779155705</v>
      </c>
      <c r="AJ89" s="64">
        <f>'Opportunity List'!$AI89/'Opportunity List'!$AD89</f>
        <v>59.753186870066131</v>
      </c>
      <c r="AK89" s="59">
        <f>'Opportunity List'!$P89*'Opportunity List'!$AE89</f>
        <v>1085127.6182935189</v>
      </c>
      <c r="AL89" s="59">
        <v>4392</v>
      </c>
      <c r="AM89" s="65">
        <v>0.32761406022090517</v>
      </c>
      <c r="AN89" s="65" t="s">
        <v>235</v>
      </c>
      <c r="AO89" s="65">
        <v>0.898799268018737</v>
      </c>
      <c r="AP89" s="65">
        <v>0.61189567879617424</v>
      </c>
      <c r="AQ89" s="65" t="s">
        <v>235</v>
      </c>
      <c r="AR89" s="65" t="s">
        <v>235</v>
      </c>
      <c r="AS89" s="65" t="e">
        <f>#VALUE!</f>
        <v>#VALUE!</v>
      </c>
      <c r="AT89" s="65" t="e">
        <f>#VALUE!</f>
        <v>#VALUE!</v>
      </c>
      <c r="AU89" s="65" t="e">
        <f>#VALUE!</f>
        <v>#VALUE!</v>
      </c>
      <c r="AV89" s="65" t="e">
        <f>#VALUE!</f>
        <v>#VALUE!</v>
      </c>
      <c r="AW89" s="65" t="e">
        <f>#VALUE!</f>
        <v>#VALUE!</v>
      </c>
      <c r="AX89" s="56" t="str">
        <f>IF('Opportunity List'!$AY89&lt;=0.1,"Early",IF(AND('Opportunity List'!$AY89&gt;0.1,'Opportunity List'!$AY89&lt;=0.25),"Establishing","Mature"))</f>
        <v>Establishing</v>
      </c>
      <c r="AY89" s="105">
        <v>0.25</v>
      </c>
      <c r="AZ89" s="11"/>
      <c r="BA89" s="11"/>
      <c r="BB89" s="11"/>
      <c r="BD89" s="11"/>
      <c r="BE89" s="11"/>
      <c r="BF89" s="11"/>
    </row>
    <row r="90" spans="1:58" x14ac:dyDescent="0.25">
      <c r="A90" s="104">
        <v>252</v>
      </c>
      <c r="B90" s="56" t="s">
        <v>249</v>
      </c>
      <c r="C90" s="56" t="s">
        <v>5</v>
      </c>
      <c r="D90" s="56" t="s">
        <v>209</v>
      </c>
      <c r="E90" s="56" t="s">
        <v>170</v>
      </c>
      <c r="F90" s="56" t="s">
        <v>2</v>
      </c>
      <c r="G90" s="56">
        <v>0</v>
      </c>
      <c r="H90" s="57">
        <v>0</v>
      </c>
      <c r="I90" s="56" t="s">
        <v>190</v>
      </c>
      <c r="J90" s="58">
        <v>1.2168897415714752</v>
      </c>
      <c r="K90" s="59">
        <f>('Opportunity List'!$J90*Convert_PJ_to_MWh)/1000</f>
        <v>338.02492821430144</v>
      </c>
      <c r="L90" s="59">
        <v>177.16191206200284</v>
      </c>
      <c r="M90" s="59">
        <f>'Opportunity List'!$N90/Convert_GJ_to_MWh</f>
        <v>6868.7999945049605</v>
      </c>
      <c r="N90" s="59">
        <v>1908</v>
      </c>
      <c r="O90" s="60">
        <v>0.48</v>
      </c>
      <c r="P90" s="59">
        <f>'Opportunity List'!$L90*'Opportunity List'!$O90</f>
        <v>85.037717789761359</v>
      </c>
      <c r="Q90" s="60">
        <v>0.5</v>
      </c>
      <c r="R90" s="59">
        <f>'Opportunity List'!$J90*'Opportunity List'!$Q90*Convert_PJ_to_MWh</f>
        <v>169012.46410715071</v>
      </c>
      <c r="S90" s="60">
        <v>1.0714028350221021E-2</v>
      </c>
      <c r="T90" s="59">
        <v>15</v>
      </c>
      <c r="U90" s="59">
        <v>0</v>
      </c>
      <c r="V90" s="59">
        <f>(('Opportunity List'!$R90*'Opportunity List'!$S90)*'Opportunity List'!$O90)*'Opportunity List'!$T90</f>
        <v>13037.791190290021</v>
      </c>
      <c r="W90" s="59">
        <f>'Opportunity List'!$Y90*'Opportunity List'!$P90</f>
        <v>869.18607935266812</v>
      </c>
      <c r="X90" s="59">
        <f>IF('Opportunity List'!$P90=0,0,IF(OR('Opportunity List'!$A90={600,601}),4.52,IF(OR('Opportunity List'!$A90={602,603,604,605}),1.9,('Opportunity List'!$V90/'Opportunity List'!$P90))))</f>
        <v>153.31774569166279</v>
      </c>
      <c r="Y90" s="59">
        <f>IF('Opportunity List'!$X90=0,0,'Opportunity List'!$X90/'Opportunity List'!$T90)</f>
        <v>10.221183046110854</v>
      </c>
      <c r="Z90" s="61">
        <f>'Opportunity List'!$W90*'Opportunity List'!$H90</f>
        <v>0</v>
      </c>
      <c r="AA90" s="61">
        <f>'Opportunity List'!$Z90+'Opportunity List'!$W90</f>
        <v>869.18607935266812</v>
      </c>
      <c r="AB90" s="61">
        <f>IF('Opportunity List'!$F90="Electricity", 'Opportunity List'!$W90, 0)+IF('Opportunity List'!$G90="Electricity",'Opportunity List'!$Z90,0)</f>
        <v>869.18607935266812</v>
      </c>
      <c r="AC90" s="61">
        <f>IF('Opportunity List'!$F90="Natural Gas",'Opportunity List'!$W90, 0)+IF('Opportunity List'!$G90="Natural Gas",'Opportunity List'!$Z90,0)</f>
        <v>0</v>
      </c>
      <c r="AD90" s="61">
        <f>'Opportunity List'!$Y90*VLOOKUP('Opportunity List'!$T90,'Discount rate'!$B$4:$D$45,3,FALSE)</f>
        <v>103.31483926056806</v>
      </c>
      <c r="AE90" s="59">
        <v>3987.6702894953864</v>
      </c>
      <c r="AF90" s="62" t="s">
        <v>168</v>
      </c>
      <c r="AG90" s="63">
        <v>0</v>
      </c>
      <c r="AH90" s="64">
        <f>'Opportunity List'!$AG90*VLOOKUP('Opportunity List'!$T90,'Discount rate'!$B$4:$D$45,3,FALSE)</f>
        <v>0</v>
      </c>
      <c r="AI90" s="59">
        <f>'Opportunity List'!$AE90-'Opportunity List'!$AH90</f>
        <v>3987.6702894953864</v>
      </c>
      <c r="AJ90" s="64">
        <f>'Opportunity List'!$AI90/'Opportunity List'!$AD90</f>
        <v>38.597265581938061</v>
      </c>
      <c r="AK90" s="59">
        <f>'Opportunity List'!$P90*'Opportunity List'!$AE90</f>
        <v>339102.38071672467</v>
      </c>
      <c r="AL90" s="59">
        <v>8760</v>
      </c>
      <c r="AM90" s="65">
        <v>0.32761406022090517</v>
      </c>
      <c r="AN90" s="65">
        <v>0.32761406022090528</v>
      </c>
      <c r="AO90" s="65">
        <v>0.898799268018737</v>
      </c>
      <c r="AP90" s="65">
        <v>0.61189567879617424</v>
      </c>
      <c r="AQ90" s="65">
        <v>8.8046091304778591E-3</v>
      </c>
      <c r="AR90" s="65">
        <v>0.61189567879617446</v>
      </c>
      <c r="AS90" s="65" t="e">
        <f>#VALUE!</f>
        <v>#VALUE!</v>
      </c>
      <c r="AT90" s="65" t="e">
        <f>#VALUE!</f>
        <v>#VALUE!</v>
      </c>
      <c r="AU90" s="65" t="e">
        <f>#VALUE!</f>
        <v>#VALUE!</v>
      </c>
      <c r="AV90" s="65" t="e">
        <f>#VALUE!</f>
        <v>#VALUE!</v>
      </c>
      <c r="AW90" s="65" t="e">
        <f>#VALUE!</f>
        <v>#VALUE!</v>
      </c>
      <c r="AX90" s="56" t="str">
        <f>IF('Opportunity List'!$AY90&lt;=0.1,"Early",IF(AND('Opportunity List'!$AY90&gt;0.1,'Opportunity List'!$AY90&lt;=0.25),"Establishing","Mature"))</f>
        <v>Establishing</v>
      </c>
      <c r="AY90" s="105">
        <v>0.25</v>
      </c>
      <c r="AZ90" s="11"/>
      <c r="BA90" s="11"/>
      <c r="BB90" s="11"/>
      <c r="BD90" s="11"/>
      <c r="BE90" s="11"/>
      <c r="BF90" s="11"/>
    </row>
    <row r="91" spans="1:58" x14ac:dyDescent="0.25">
      <c r="A91" s="104">
        <v>343</v>
      </c>
      <c r="B91" s="56" t="s">
        <v>251</v>
      </c>
      <c r="C91" s="56" t="s">
        <v>5</v>
      </c>
      <c r="D91" s="56" t="s">
        <v>209</v>
      </c>
      <c r="E91" s="56" t="s">
        <v>170</v>
      </c>
      <c r="F91" s="56" t="s">
        <v>2</v>
      </c>
      <c r="G91" s="56">
        <v>0</v>
      </c>
      <c r="H91" s="57">
        <v>0</v>
      </c>
      <c r="I91" s="56" t="s">
        <v>190</v>
      </c>
      <c r="J91" s="58">
        <v>1.2168897415714752</v>
      </c>
      <c r="K91" s="59">
        <f>('Opportunity List'!$J91*Convert_PJ_to_MWh)/1000</f>
        <v>338.02492821430144</v>
      </c>
      <c r="L91" s="59">
        <v>177.16191206200284</v>
      </c>
      <c r="M91" s="59">
        <f>'Opportunity List'!$N91/Convert_GJ_to_MWh</f>
        <v>6868.7999945049605</v>
      </c>
      <c r="N91" s="59">
        <v>1908</v>
      </c>
      <c r="O91" s="60">
        <v>0.24</v>
      </c>
      <c r="P91" s="59">
        <f>'Opportunity List'!$L91*'Opportunity List'!$O91</f>
        <v>42.51885889488068</v>
      </c>
      <c r="Q91" s="60">
        <v>0.5</v>
      </c>
      <c r="R91" s="59">
        <f>'Opportunity List'!$J91*'Opportunity List'!$Q91*Convert_PJ_to_MWh</f>
        <v>169012.46410715071</v>
      </c>
      <c r="S91" s="60">
        <v>2.1428056700442039E-3</v>
      </c>
      <c r="T91" s="59">
        <v>14</v>
      </c>
      <c r="U91" s="59">
        <v>0</v>
      </c>
      <c r="V91" s="59">
        <f>(('Opportunity List'!$R91*'Opportunity List'!$S91)*'Opportunity List'!$O91)*'Opportunity List'!$T91</f>
        <v>1216.8605110937353</v>
      </c>
      <c r="W91" s="59">
        <f>'Opportunity List'!$Y91*'Opportunity List'!$P91</f>
        <v>86.918607935266806</v>
      </c>
      <c r="X91" s="59">
        <f>IF('Opportunity List'!$P91=0,0,IF(OR('Opportunity List'!$A91={600,601}),4.52,IF(OR('Opportunity List'!$A91={602,603,604,605}),1.9,('Opportunity List'!$V91/'Opportunity List'!$P91))))</f>
        <v>28.619312529110388</v>
      </c>
      <c r="Y91" s="59">
        <f>IF('Opportunity List'!$X91=0,0,'Opportunity List'!$X91/'Opportunity List'!$T91)</f>
        <v>2.0442366092221707</v>
      </c>
      <c r="Z91" s="61">
        <f>'Opportunity List'!$W91*'Opportunity List'!$H91</f>
        <v>0</v>
      </c>
      <c r="AA91" s="61">
        <f>'Opportunity List'!$Z91+'Opportunity List'!$W91</f>
        <v>86.918607935266806</v>
      </c>
      <c r="AB91" s="61">
        <f>IF('Opportunity List'!$F91="Electricity", 'Opportunity List'!$W91, 0)+IF('Opportunity List'!$G91="Electricity",'Opportunity List'!$Z91,0)</f>
        <v>86.918607935266806</v>
      </c>
      <c r="AC91" s="61">
        <f>IF('Opportunity List'!$F91="Natural Gas",'Opportunity List'!$W91, 0)+IF('Opportunity List'!$G91="Natural Gas",'Opportunity List'!$Z91,0)</f>
        <v>0</v>
      </c>
      <c r="AD91" s="61">
        <f>'Opportunity List'!$Y91*VLOOKUP('Opportunity List'!$T91,'Discount rate'!$B$4:$D$45,3,FALSE)</f>
        <v>19.922042429893843</v>
      </c>
      <c r="AE91" s="59">
        <v>1435.5613042183388</v>
      </c>
      <c r="AF91" s="62" t="s">
        <v>168</v>
      </c>
      <c r="AG91" s="63">
        <v>0</v>
      </c>
      <c r="AH91" s="64">
        <f>'Opportunity List'!$AG91*VLOOKUP('Opportunity List'!$T91,'Discount rate'!$B$4:$D$45,3,FALSE)</f>
        <v>0</v>
      </c>
      <c r="AI91" s="59">
        <f>'Opportunity List'!$AE91-'Opportunity List'!$AH91</f>
        <v>1435.5613042183388</v>
      </c>
      <c r="AJ91" s="64">
        <f>'Opportunity List'!$AI91/'Opportunity List'!$AD91</f>
        <v>72.058942212883764</v>
      </c>
      <c r="AK91" s="59">
        <f>'Opportunity List'!$P91*'Opportunity List'!$AE91</f>
        <v>61038.428529010424</v>
      </c>
      <c r="AL91" s="59">
        <v>8760</v>
      </c>
      <c r="AM91" s="65">
        <v>0.32761406022090517</v>
      </c>
      <c r="AN91" s="65">
        <v>0.32761406022090528</v>
      </c>
      <c r="AO91" s="65">
        <v>0.898799268018737</v>
      </c>
      <c r="AP91" s="65">
        <v>0.61189567879617424</v>
      </c>
      <c r="AQ91" s="65">
        <v>8.8046091304778591E-3</v>
      </c>
      <c r="AR91" s="65">
        <v>0.61189567879617446</v>
      </c>
      <c r="AS91" s="65" t="e">
        <f>#VALUE!</f>
        <v>#VALUE!</v>
      </c>
      <c r="AT91" s="65" t="e">
        <f>#VALUE!</f>
        <v>#VALUE!</v>
      </c>
      <c r="AU91" s="65" t="e">
        <f>#VALUE!</f>
        <v>#VALUE!</v>
      </c>
      <c r="AV91" s="65" t="e">
        <f>#VALUE!</f>
        <v>#VALUE!</v>
      </c>
      <c r="AW91" s="65" t="e">
        <f>#VALUE!</f>
        <v>#VALUE!</v>
      </c>
      <c r="AX91" s="56" t="str">
        <f>IF('Opportunity List'!$AY91&lt;=0.1,"Early",IF(AND('Opportunity List'!$AY91&gt;0.1,'Opportunity List'!$AY91&lt;=0.25),"Establishing","Mature"))</f>
        <v>Establishing</v>
      </c>
      <c r="AY91" s="105">
        <v>0.25</v>
      </c>
      <c r="AZ91" s="11"/>
      <c r="BA91" s="11"/>
      <c r="BB91" s="11"/>
      <c r="BD91" s="11"/>
      <c r="BE91" s="11"/>
      <c r="BF91" s="11"/>
    </row>
    <row r="92" spans="1:58" x14ac:dyDescent="0.25">
      <c r="A92" s="104">
        <v>332</v>
      </c>
      <c r="B92" s="56" t="s">
        <v>254</v>
      </c>
      <c r="C92" s="56" t="s">
        <v>5</v>
      </c>
      <c r="D92" s="56" t="s">
        <v>209</v>
      </c>
      <c r="E92" s="56" t="s">
        <v>170</v>
      </c>
      <c r="F92" s="56" t="s">
        <v>2</v>
      </c>
      <c r="G92" s="56">
        <v>0</v>
      </c>
      <c r="H92" s="57">
        <v>0</v>
      </c>
      <c r="I92" s="56" t="s">
        <v>190</v>
      </c>
      <c r="J92" s="58">
        <v>1.2168897415714752</v>
      </c>
      <c r="K92" s="59">
        <f>('Opportunity List'!$J92*Convert_PJ_to_MWh)/1000</f>
        <v>338.02492821430144</v>
      </c>
      <c r="L92" s="59">
        <v>177.16191206200284</v>
      </c>
      <c r="M92" s="59">
        <f>'Opportunity List'!$N92/Convert_GJ_to_MWh</f>
        <v>6868.7999945049605</v>
      </c>
      <c r="N92" s="59">
        <v>1908</v>
      </c>
      <c r="O92" s="60">
        <v>0.36000000000000004</v>
      </c>
      <c r="P92" s="59">
        <f>'Opportunity List'!$L92*'Opportunity List'!$O92</f>
        <v>63.778288342321034</v>
      </c>
      <c r="Q92" s="60">
        <v>0.5</v>
      </c>
      <c r="R92" s="59">
        <f>'Opportunity List'!$J92*'Opportunity List'!$Q92*Convert_PJ_to_MWh</f>
        <v>169012.46410715071</v>
      </c>
      <c r="S92" s="60">
        <v>9.423385983507504E-2</v>
      </c>
      <c r="T92" s="59">
        <v>13</v>
      </c>
      <c r="U92" s="59">
        <v>0</v>
      </c>
      <c r="V92" s="59">
        <f>(('Opportunity List'!$R92*'Opportunity List'!$S92)*'Opportunity List'!$O92)*'Opportunity List'!$T92</f>
        <v>74536.941272292228</v>
      </c>
      <c r="W92" s="59">
        <f>'Opportunity List'!$Y92*'Opportunity List'!$P92</f>
        <v>5733.6108670994017</v>
      </c>
      <c r="X92" s="59">
        <f>IF('Opportunity List'!$P92=0,0,IF(OR('Opportunity List'!$A92={600,601}),4.52,IF(OR('Opportunity List'!$A92={602,603,604,605}),1.9,('Opportunity List'!$V92/'Opportunity List'!$P92))))</f>
        <v>1168.6883296746007</v>
      </c>
      <c r="Y92" s="59">
        <f>IF('Opportunity List'!$X92=0,0,'Opportunity List'!$X92/'Opportunity List'!$T92)</f>
        <v>89.899102282661588</v>
      </c>
      <c r="Z92" s="61">
        <f>'Opportunity List'!$W92*'Opportunity List'!$H92</f>
        <v>0</v>
      </c>
      <c r="AA92" s="61">
        <f>'Opportunity List'!$Z92+'Opportunity List'!$W92</f>
        <v>5733.6108670994017</v>
      </c>
      <c r="AB92" s="61">
        <f>IF('Opportunity List'!$F92="Electricity", 'Opportunity List'!$W92, 0)+IF('Opportunity List'!$G92="Electricity",'Opportunity List'!$Z92,0)</f>
        <v>5733.6108670994017</v>
      </c>
      <c r="AC92" s="61">
        <f>IF('Opportunity List'!$F92="Natural Gas",'Opportunity List'!$W92, 0)+IF('Opportunity List'!$G92="Natural Gas",'Opportunity List'!$Z92,0)</f>
        <v>0</v>
      </c>
      <c r="AD92" s="61">
        <f>'Opportunity List'!$Y92*VLOOKUP('Opportunity List'!$T92,'Discount rate'!$B$4:$D$45,3,FALSE)</f>
        <v>841.24440140068646</v>
      </c>
      <c r="AE92" s="59">
        <v>56116.866723960004</v>
      </c>
      <c r="AF92" s="62" t="s">
        <v>168</v>
      </c>
      <c r="AG92" s="63">
        <v>0</v>
      </c>
      <c r="AH92" s="64">
        <f>'Opportunity List'!$AG92*VLOOKUP('Opportunity List'!$T92,'Discount rate'!$B$4:$D$45,3,FALSE)</f>
        <v>0</v>
      </c>
      <c r="AI92" s="59">
        <f>'Opportunity List'!$AE92-'Opportunity List'!$AH92</f>
        <v>56116.866723960004</v>
      </c>
      <c r="AJ92" s="64">
        <f>'Opportunity List'!$AI92/'Opportunity List'!$AD92</f>
        <v>66.706971993542481</v>
      </c>
      <c r="AK92" s="59">
        <f>'Opportunity List'!$P92*'Opportunity List'!$AE92</f>
        <v>3579037.7067883215</v>
      </c>
      <c r="AL92" s="59">
        <v>8760</v>
      </c>
      <c r="AM92" s="65">
        <v>0.32761406022090517</v>
      </c>
      <c r="AN92" s="65">
        <v>0.32761406022090528</v>
      </c>
      <c r="AO92" s="65">
        <v>0.898799268018737</v>
      </c>
      <c r="AP92" s="65">
        <v>0.61189567879617424</v>
      </c>
      <c r="AQ92" s="65">
        <v>8.8046091304778591E-3</v>
      </c>
      <c r="AR92" s="65">
        <v>0.61189567879617446</v>
      </c>
      <c r="AS92" s="65" t="e">
        <f>#VALUE!</f>
        <v>#VALUE!</v>
      </c>
      <c r="AT92" s="65" t="e">
        <f>#VALUE!</f>
        <v>#VALUE!</v>
      </c>
      <c r="AU92" s="65" t="e">
        <f>#VALUE!</f>
        <v>#VALUE!</v>
      </c>
      <c r="AV92" s="65" t="e">
        <f>#VALUE!</f>
        <v>#VALUE!</v>
      </c>
      <c r="AW92" s="65" t="e">
        <f>#VALUE!</f>
        <v>#VALUE!</v>
      </c>
      <c r="AX92" s="56" t="str">
        <f>IF('Opportunity List'!$AY92&lt;=0.1,"Early",IF(AND('Opportunity List'!$AY92&gt;0.1,'Opportunity List'!$AY92&lt;=0.25),"Establishing","Mature"))</f>
        <v>Establishing</v>
      </c>
      <c r="AY92" s="105">
        <v>0.25</v>
      </c>
      <c r="AZ92" s="11"/>
      <c r="BA92" s="11"/>
      <c r="BB92" s="11"/>
      <c r="BD92" s="11"/>
      <c r="BE92" s="11"/>
      <c r="BF92" s="11"/>
    </row>
    <row r="93" spans="1:58" x14ac:dyDescent="0.25">
      <c r="A93" s="104">
        <v>428</v>
      </c>
      <c r="B93" s="56" t="s">
        <v>257</v>
      </c>
      <c r="C93" s="56" t="s">
        <v>5</v>
      </c>
      <c r="D93" s="56" t="s">
        <v>209</v>
      </c>
      <c r="E93" s="56" t="s">
        <v>170</v>
      </c>
      <c r="F93" s="56" t="s">
        <v>2</v>
      </c>
      <c r="G93" s="56">
        <v>0</v>
      </c>
      <c r="H93" s="57">
        <v>0</v>
      </c>
      <c r="I93" s="56" t="s">
        <v>190</v>
      </c>
      <c r="J93" s="58">
        <v>1.2168897415714752</v>
      </c>
      <c r="K93" s="59">
        <f>('Opportunity List'!$J93*Convert_PJ_to_MWh)/1000</f>
        <v>338.02492821430144</v>
      </c>
      <c r="L93" s="59">
        <v>177.16191206200284</v>
      </c>
      <c r="M93" s="59">
        <f>'Opportunity List'!$N93/Convert_GJ_to_MWh</f>
        <v>6868.7999945049605</v>
      </c>
      <c r="N93" s="59">
        <v>1908</v>
      </c>
      <c r="O93" s="60">
        <v>0.36000000000000004</v>
      </c>
      <c r="P93" s="59">
        <f>'Opportunity List'!$L93*'Opportunity List'!$O93</f>
        <v>63.778288342321034</v>
      </c>
      <c r="Q93" s="60">
        <v>0.5</v>
      </c>
      <c r="R93" s="59">
        <f>'Opportunity List'!$J93*'Opportunity List'!$Q93*Convert_PJ_to_MWh</f>
        <v>169012.46410715071</v>
      </c>
      <c r="S93" s="60">
        <v>3.8823254240892509E-2</v>
      </c>
      <c r="T93" s="59">
        <v>5</v>
      </c>
      <c r="U93" s="59">
        <v>0</v>
      </c>
      <c r="V93" s="59">
        <f>(('Opportunity List'!$R93*'Opportunity List'!$S93)*'Opportunity List'!$O93)*'Opportunity List'!$T93</f>
        <v>11810.904955040936</v>
      </c>
      <c r="W93" s="59">
        <f>'Opportunity List'!$Y93*'Opportunity List'!$P93</f>
        <v>2362.180991008187</v>
      </c>
      <c r="X93" s="59">
        <f>IF('Opportunity List'!$P93=0,0,IF(OR('Opportunity List'!$A93={600,601}),4.52,IF(OR('Opportunity List'!$A93={602,603,604,605}),1.9,('Opportunity List'!$V93/'Opportunity List'!$P93))))</f>
        <v>185.18692272905722</v>
      </c>
      <c r="Y93" s="59">
        <f>IF('Opportunity List'!$X93=0,0,'Opportunity List'!$X93/'Opportunity List'!$T93)</f>
        <v>37.037384545811442</v>
      </c>
      <c r="Z93" s="61">
        <f>'Opportunity List'!$W93*'Opportunity List'!$H93</f>
        <v>0</v>
      </c>
      <c r="AA93" s="61">
        <f>'Opportunity List'!$Z93+'Opportunity List'!$W93</f>
        <v>2362.180991008187</v>
      </c>
      <c r="AB93" s="61">
        <f>IF('Opportunity List'!$F93="Electricity", 'Opportunity List'!$W93, 0)+IF('Opportunity List'!$G93="Electricity",'Opportunity List'!$Z93,0)</f>
        <v>2362.180991008187</v>
      </c>
      <c r="AC93" s="61">
        <f>IF('Opportunity List'!$F93="Natural Gas",'Opportunity List'!$W93, 0)+IF('Opportunity List'!$G93="Natural Gas",'Opportunity List'!$Z93,0)</f>
        <v>0</v>
      </c>
      <c r="AD93" s="61">
        <f>'Opportunity List'!$Y93*VLOOKUP('Opportunity List'!$T93,'Discount rate'!$B$4:$D$45,3,FALSE)</f>
        <v>188.89797369475255</v>
      </c>
      <c r="AE93" s="59">
        <v>37569.181663993055</v>
      </c>
      <c r="AF93" s="62" t="s">
        <v>164</v>
      </c>
      <c r="AG93" s="63">
        <v>0</v>
      </c>
      <c r="AH93" s="64">
        <f>'Opportunity List'!$AG93*VLOOKUP('Opportunity List'!$T93,'Discount rate'!$B$4:$D$45,3,FALSE)</f>
        <v>0</v>
      </c>
      <c r="AI93" s="59">
        <f>'Opportunity List'!$AE93-'Opportunity List'!$AH93</f>
        <v>37569.181663993055</v>
      </c>
      <c r="AJ93" s="64">
        <f>'Opportunity List'!$AI93/'Opportunity List'!$AD93</f>
        <v>198.88610200076857</v>
      </c>
      <c r="AK93" s="59">
        <f>'Opportunity List'!$P93*'Opportunity List'!$AE93</f>
        <v>2396098.1009511892</v>
      </c>
      <c r="AL93" s="59">
        <v>8760</v>
      </c>
      <c r="AM93" s="65">
        <v>0.32761406022090517</v>
      </c>
      <c r="AN93" s="65">
        <v>0.32761406022090528</v>
      </c>
      <c r="AO93" s="65">
        <v>0.898799268018737</v>
      </c>
      <c r="AP93" s="65">
        <v>0.61189567879617424</v>
      </c>
      <c r="AQ93" s="65">
        <v>8.8046091304778591E-3</v>
      </c>
      <c r="AR93" s="65">
        <v>0.61189567879617446</v>
      </c>
      <c r="AS93" s="65" t="e">
        <f>#VALUE!</f>
        <v>#VALUE!</v>
      </c>
      <c r="AT93" s="65" t="e">
        <f>#VALUE!</f>
        <v>#VALUE!</v>
      </c>
      <c r="AU93" s="65" t="e">
        <f>#VALUE!</f>
        <v>#VALUE!</v>
      </c>
      <c r="AV93" s="65" t="e">
        <f>#VALUE!</f>
        <v>#VALUE!</v>
      </c>
      <c r="AW93" s="65" t="e">
        <f>#VALUE!</f>
        <v>#VALUE!</v>
      </c>
      <c r="AX93" s="56" t="str">
        <f>IF('Opportunity List'!$AY93&lt;=0.1,"Early",IF(AND('Opportunity List'!$AY93&gt;0.1,'Opportunity List'!$AY93&lt;=0.25),"Establishing","Mature"))</f>
        <v>Establishing</v>
      </c>
      <c r="AY93" s="105">
        <v>0.25</v>
      </c>
      <c r="AZ93" s="11"/>
      <c r="BA93" s="11"/>
      <c r="BB93" s="11"/>
      <c r="BD93" s="11"/>
      <c r="BE93" s="11"/>
      <c r="BF93" s="11"/>
    </row>
    <row r="94" spans="1:58" x14ac:dyDescent="0.25">
      <c r="A94" s="104">
        <v>408</v>
      </c>
      <c r="B94" s="56" t="s">
        <v>267</v>
      </c>
      <c r="C94" s="56" t="s">
        <v>5</v>
      </c>
      <c r="D94" s="56" t="s">
        <v>209</v>
      </c>
      <c r="E94" s="56" t="s">
        <v>170</v>
      </c>
      <c r="F94" s="56" t="s">
        <v>2</v>
      </c>
      <c r="G94" s="56">
        <v>0</v>
      </c>
      <c r="H94" s="57">
        <v>0</v>
      </c>
      <c r="I94" s="56" t="s">
        <v>190</v>
      </c>
      <c r="J94" s="58">
        <v>1.2168897415714752</v>
      </c>
      <c r="K94" s="59">
        <f>('Opportunity List'!$J94*Convert_PJ_to_MWh)/1000</f>
        <v>338.02492821430144</v>
      </c>
      <c r="L94" s="59">
        <v>177.16191206200284</v>
      </c>
      <c r="M94" s="59">
        <f>'Opportunity List'!$N94/Convert_GJ_to_MWh</f>
        <v>6868.7999945049605</v>
      </c>
      <c r="N94" s="59">
        <v>1908</v>
      </c>
      <c r="O94" s="60">
        <v>0.48000000000000009</v>
      </c>
      <c r="P94" s="59">
        <f>'Opportunity List'!$L94*'Opportunity List'!$O94</f>
        <v>85.037717789761373</v>
      </c>
      <c r="Q94" s="60">
        <v>0.5</v>
      </c>
      <c r="R94" s="59">
        <f>'Opportunity List'!$J94*'Opportunity List'!$Q94*Convert_PJ_to_MWh</f>
        <v>169012.46410715071</v>
      </c>
      <c r="S94" s="60">
        <v>7.7141004121591347E-2</v>
      </c>
      <c r="T94" s="59">
        <v>25</v>
      </c>
      <c r="U94" s="59">
        <v>0</v>
      </c>
      <c r="V94" s="59">
        <f>(('Opportunity List'!$R94*'Opportunity List'!$S94)*'Opportunity List'!$O94)*'Opportunity List'!$T94</f>
        <v>156453.49428348028</v>
      </c>
      <c r="W94" s="59">
        <f>'Opportunity List'!$Y94*'Opportunity List'!$P94</f>
        <v>6258.1397713392107</v>
      </c>
      <c r="X94" s="59">
        <f>IF('Opportunity List'!$P94=0,0,IF(OR('Opportunity List'!$A94={600,601}),4.52,IF(OR('Opportunity List'!$A94={602,603,604,605}),1.9,('Opportunity List'!$V94/'Opportunity List'!$P94))))</f>
        <v>1839.8129482999534</v>
      </c>
      <c r="Y94" s="59">
        <f>IF('Opportunity List'!$X94=0,0,'Opportunity List'!$X94/'Opportunity List'!$T94)</f>
        <v>73.592517931998131</v>
      </c>
      <c r="Z94" s="61">
        <f>'Opportunity List'!$W94*'Opportunity List'!$H94</f>
        <v>0</v>
      </c>
      <c r="AA94" s="61">
        <f>'Opportunity List'!$Z94+'Opportunity List'!$W94</f>
        <v>6258.1397713392107</v>
      </c>
      <c r="AB94" s="61">
        <f>IF('Opportunity List'!$F94="Electricity", 'Opportunity List'!$W94, 0)+IF('Opportunity List'!$G94="Electricity",'Opportunity List'!$Z94,0)</f>
        <v>6258.1397713392107</v>
      </c>
      <c r="AC94" s="61">
        <f>IF('Opportunity List'!$F94="Natural Gas",'Opportunity List'!$W94, 0)+IF('Opportunity List'!$G94="Natural Gas",'Opportunity List'!$Z94,0)</f>
        <v>0</v>
      </c>
      <c r="AD94" s="61">
        <f>'Opportunity List'!$Y94*VLOOKUP('Opportunity List'!$T94,'Discount rate'!$B$4:$D$45,3,FALSE)</f>
        <v>931.2090469496668</v>
      </c>
      <c r="AE94" s="59">
        <v>127605.44926385237</v>
      </c>
      <c r="AF94" s="62" t="s">
        <v>164</v>
      </c>
      <c r="AG94" s="63">
        <v>0</v>
      </c>
      <c r="AH94" s="64">
        <f>'Opportunity List'!$AG94*VLOOKUP('Opportunity List'!$T94,'Discount rate'!$B$4:$D$45,3,FALSE)</f>
        <v>0</v>
      </c>
      <c r="AI94" s="59">
        <f>'Opportunity List'!$AE94-'Opportunity List'!$AH94</f>
        <v>127605.44926385237</v>
      </c>
      <c r="AJ94" s="64">
        <f>'Opportunity List'!$AI94/'Opportunity List'!$AD94</f>
        <v>137.03201196535372</v>
      </c>
      <c r="AK94" s="59">
        <f>'Opportunity List'!$P94*'Opportunity List'!$AE94</f>
        <v>10851276.182935191</v>
      </c>
      <c r="AL94" s="59">
        <v>8760</v>
      </c>
      <c r="AM94" s="65">
        <v>0.32761406022090517</v>
      </c>
      <c r="AN94" s="65">
        <v>0.32761406022090528</v>
      </c>
      <c r="AO94" s="65">
        <v>0.898799268018737</v>
      </c>
      <c r="AP94" s="65">
        <v>0.61189567879617424</v>
      </c>
      <c r="AQ94" s="65">
        <v>8.8046091304778591E-3</v>
      </c>
      <c r="AR94" s="65">
        <v>0.61189567879617446</v>
      </c>
      <c r="AS94" s="65" t="e">
        <f>#VALUE!</f>
        <v>#VALUE!</v>
      </c>
      <c r="AT94" s="65" t="e">
        <f>#VALUE!</f>
        <v>#VALUE!</v>
      </c>
      <c r="AU94" s="65" t="e">
        <f>#VALUE!</f>
        <v>#VALUE!</v>
      </c>
      <c r="AV94" s="65" t="e">
        <f>#VALUE!</f>
        <v>#VALUE!</v>
      </c>
      <c r="AW94" s="65" t="e">
        <f>#VALUE!</f>
        <v>#VALUE!</v>
      </c>
      <c r="AX94" s="56" t="str">
        <f>IF('Opportunity List'!$AY94&lt;=0.1,"Early",IF(AND('Opportunity List'!$AY94&gt;0.1,'Opportunity List'!$AY94&lt;=0.25),"Establishing","Mature"))</f>
        <v>Establishing</v>
      </c>
      <c r="AY94" s="105">
        <v>0.25</v>
      </c>
      <c r="AZ94" s="11"/>
      <c r="BA94" s="11"/>
      <c r="BB94" s="11"/>
      <c r="BD94" s="11"/>
      <c r="BE94" s="11"/>
      <c r="BF94" s="11"/>
    </row>
    <row r="95" spans="1:58" x14ac:dyDescent="0.25">
      <c r="A95" s="104">
        <v>410</v>
      </c>
      <c r="B95" s="56" t="s">
        <v>267</v>
      </c>
      <c r="C95" s="56" t="s">
        <v>5</v>
      </c>
      <c r="D95" s="56" t="s">
        <v>209</v>
      </c>
      <c r="E95" s="56" t="s">
        <v>170</v>
      </c>
      <c r="F95" s="56" t="s">
        <v>159</v>
      </c>
      <c r="G95" s="56">
        <v>0</v>
      </c>
      <c r="H95" s="57">
        <v>0</v>
      </c>
      <c r="I95" s="56" t="s">
        <v>190</v>
      </c>
      <c r="J95" s="58">
        <v>0.30675123185902042</v>
      </c>
      <c r="K95" s="59">
        <f>('Opportunity List'!$J95*Convert_PJ_to_MWh)/1000</f>
        <v>85.208675516395246</v>
      </c>
      <c r="L95" s="59">
        <v>70.290106708519971</v>
      </c>
      <c r="M95" s="59">
        <f>'Opportunity List'!$N95/Convert_GJ_to_MWh</f>
        <v>4364.0740635899492</v>
      </c>
      <c r="N95" s="59">
        <v>1212.2427964114468</v>
      </c>
      <c r="O95" s="60">
        <v>0.48000000000000009</v>
      </c>
      <c r="P95" s="59">
        <f>'Opportunity List'!$L95*'Opportunity List'!$O95</f>
        <v>33.739251220089592</v>
      </c>
      <c r="Q95" s="60">
        <v>0.94</v>
      </c>
      <c r="R95" s="59">
        <f>'Opportunity List'!$J95*'Opportunity List'!$Q95*Convert_PJ_to_MWh</f>
        <v>80096.154985411529</v>
      </c>
      <c r="S95" s="60">
        <v>6.3851260229132567E-2</v>
      </c>
      <c r="T95" s="59">
        <v>25</v>
      </c>
      <c r="U95" s="59">
        <v>0</v>
      </c>
      <c r="V95" s="59">
        <f>(('Opportunity List'!$R95*'Opportunity List'!$S95)*'Opportunity List'!$O95)*'Opportunity List'!$T95</f>
        <v>61370.885223917358</v>
      </c>
      <c r="W95" s="59">
        <f>'Opportunity List'!$Y95*'Opportunity List'!$P95</f>
        <v>2454.8354089566942</v>
      </c>
      <c r="X95" s="59">
        <f>IF('Opportunity List'!$P95=0,0,IF(OR('Opportunity List'!$A95={600,601}),4.52,IF(OR('Opportunity List'!$A95={602,603,604,605}),1.9,('Opportunity List'!$V95/'Opportunity List'!$P95))))</f>
        <v>1818.9759109821284</v>
      </c>
      <c r="Y95" s="59">
        <f>IF('Opportunity List'!$X95=0,0,'Opportunity List'!$X95/'Opportunity List'!$T95)</f>
        <v>72.75903643928514</v>
      </c>
      <c r="Z95" s="61">
        <f>'Opportunity List'!$W95*'Opportunity List'!$H95</f>
        <v>0</v>
      </c>
      <c r="AA95" s="61">
        <f>'Opportunity List'!$Z95+'Opportunity List'!$W95</f>
        <v>2454.8354089566942</v>
      </c>
      <c r="AB95" s="61">
        <f>IF('Opportunity List'!$F95="Electricity", 'Opportunity List'!$W95, 0)+IF('Opportunity List'!$G95="Electricity",'Opportunity List'!$Z95,0)</f>
        <v>0</v>
      </c>
      <c r="AC95" s="61">
        <f>IF('Opportunity List'!$F95="Natural Gas",'Opportunity List'!$W95, 0)+IF('Opportunity List'!$G95="Natural Gas",'Opportunity List'!$Z95,0)</f>
        <v>2454.8354089566942</v>
      </c>
      <c r="AD95" s="61">
        <f>'Opportunity List'!$Y95*VLOOKUP('Opportunity List'!$T95,'Discount rate'!$B$4:$D$45,3,FALSE)</f>
        <v>920.66251955408791</v>
      </c>
      <c r="AE95" s="59">
        <v>127605.44926385237</v>
      </c>
      <c r="AF95" s="62" t="s">
        <v>164</v>
      </c>
      <c r="AG95" s="63">
        <v>0</v>
      </c>
      <c r="AH95" s="64">
        <f>'Opportunity List'!$AG95*VLOOKUP('Opportunity List'!$T95,'Discount rate'!$B$4:$D$45,3,FALSE)</f>
        <v>0</v>
      </c>
      <c r="AI95" s="59">
        <f>'Opportunity List'!$AE95-'Opportunity List'!$AH95</f>
        <v>127605.44926385237</v>
      </c>
      <c r="AJ95" s="64">
        <f>'Opportunity List'!$AI95/'Opportunity List'!$AD95</f>
        <v>138.60176400539967</v>
      </c>
      <c r="AK95" s="59">
        <f>'Opportunity List'!$P95*'Opportunity List'!$AE95</f>
        <v>4305312.3097655112</v>
      </c>
      <c r="AL95" s="59" t="s">
        <v>175</v>
      </c>
      <c r="AM95" s="65" t="s">
        <v>175</v>
      </c>
      <c r="AN95" s="65" t="s">
        <v>175</v>
      </c>
      <c r="AO95" s="65" t="s">
        <v>175</v>
      </c>
      <c r="AP95" s="65" t="s">
        <v>175</v>
      </c>
      <c r="AQ95" s="65" t="s">
        <v>175</v>
      </c>
      <c r="AR95" s="65" t="s">
        <v>175</v>
      </c>
      <c r="AS95" s="65" t="e">
        <f>#VALUE!</f>
        <v>#VALUE!</v>
      </c>
      <c r="AT95" s="65" t="e">
        <f>#VALUE!</f>
        <v>#VALUE!</v>
      </c>
      <c r="AU95" s="65" t="e">
        <f>#VALUE!</f>
        <v>#VALUE!</v>
      </c>
      <c r="AV95" s="65" t="e">
        <f>#VALUE!</f>
        <v>#VALUE!</v>
      </c>
      <c r="AW95" s="65" t="e">
        <f>#VALUE!</f>
        <v>#VALUE!</v>
      </c>
      <c r="AX95" s="56" t="str">
        <f>IF('Opportunity List'!$AY95&lt;=0.1,"Early",IF(AND('Opportunity List'!$AY95&gt;0.1,'Opportunity List'!$AY95&lt;=0.25),"Establishing","Mature"))</f>
        <v>Establishing</v>
      </c>
      <c r="AY95" s="105">
        <v>0.25</v>
      </c>
      <c r="AZ95" s="11"/>
      <c r="BA95" s="11"/>
      <c r="BB95" s="11"/>
      <c r="BD95" s="11"/>
      <c r="BE95" s="11"/>
      <c r="BF95" s="11"/>
    </row>
    <row r="96" spans="1:58" x14ac:dyDescent="0.25">
      <c r="A96" s="104">
        <v>422</v>
      </c>
      <c r="B96" s="56" t="s">
        <v>286</v>
      </c>
      <c r="C96" s="56" t="s">
        <v>5</v>
      </c>
      <c r="D96" s="56" t="s">
        <v>209</v>
      </c>
      <c r="E96" s="56" t="s">
        <v>170</v>
      </c>
      <c r="F96" s="56" t="s">
        <v>2</v>
      </c>
      <c r="G96" s="56">
        <v>0</v>
      </c>
      <c r="H96" s="57">
        <v>0</v>
      </c>
      <c r="I96" s="56" t="s">
        <v>190</v>
      </c>
      <c r="J96" s="58">
        <v>1.2168897415714752</v>
      </c>
      <c r="K96" s="59">
        <f>('Opportunity List'!$J96*Convert_PJ_to_MWh)/1000</f>
        <v>338.02492821430144</v>
      </c>
      <c r="L96" s="59">
        <v>177.16191206200284</v>
      </c>
      <c r="M96" s="59">
        <f>'Opportunity List'!$N96/Convert_GJ_to_MWh</f>
        <v>6868.7999945049605</v>
      </c>
      <c r="N96" s="59">
        <v>1908</v>
      </c>
      <c r="O96" s="60">
        <v>0.32000000000000006</v>
      </c>
      <c r="P96" s="59">
        <f>'Opportunity List'!$L96*'Opportunity List'!$O96</f>
        <v>56.691811859840918</v>
      </c>
      <c r="Q96" s="60">
        <v>0.5</v>
      </c>
      <c r="R96" s="59">
        <f>'Opportunity List'!$J96*'Opportunity List'!$Q96*Convert_PJ_to_MWh</f>
        <v>169012.46410715071</v>
      </c>
      <c r="S96" s="60">
        <v>2.5713668040530449E-2</v>
      </c>
      <c r="T96" s="59">
        <v>13</v>
      </c>
      <c r="U96" s="59">
        <v>0</v>
      </c>
      <c r="V96" s="59">
        <f>(('Opportunity List'!$R96*'Opportunity List'!$S96)*'Opportunity List'!$O96)*'Opportunity List'!$T96</f>
        <v>18079.070450535499</v>
      </c>
      <c r="W96" s="59">
        <f>'Opportunity List'!$Y96*'Opportunity List'!$P96</f>
        <v>1390.6977269642691</v>
      </c>
      <c r="X96" s="59">
        <f>IF('Opportunity List'!$P96=0,0,IF(OR('Opportunity List'!$A96={600,601}),4.52,IF(OR('Opportunity List'!$A96={602,603,604,605}),1.9,('Opportunity List'!$V96/'Opportunity List'!$P96))))</f>
        <v>318.90091103865859</v>
      </c>
      <c r="Y96" s="59">
        <f>IF('Opportunity List'!$X96=0,0,'Opportunity List'!$X96/'Opportunity List'!$T96)</f>
        <v>24.530839310666046</v>
      </c>
      <c r="Z96" s="61">
        <f>'Opportunity List'!$W96*'Opportunity List'!$H96</f>
        <v>0</v>
      </c>
      <c r="AA96" s="61">
        <f>'Opportunity List'!$Z96+'Opportunity List'!$W96</f>
        <v>1390.6977269642691</v>
      </c>
      <c r="AB96" s="61">
        <f>IF('Opportunity List'!$F96="Electricity", 'Opportunity List'!$W96, 0)+IF('Opportunity List'!$G96="Electricity",'Opportunity List'!$Z96,0)</f>
        <v>1390.6977269642691</v>
      </c>
      <c r="AC96" s="61">
        <f>IF('Opportunity List'!$F96="Natural Gas",'Opportunity List'!$W96, 0)+IF('Opportunity List'!$G96="Natural Gas",'Opportunity List'!$Z96,0)</f>
        <v>0</v>
      </c>
      <c r="AD96" s="61">
        <f>'Opportunity List'!$Y96*VLOOKUP('Opportunity List'!$T96,'Discount rate'!$B$4:$D$45,3,FALSE)</f>
        <v>229.55102673742425</v>
      </c>
      <c r="AE96" s="59">
        <v>38281.961923847703</v>
      </c>
      <c r="AF96" s="62" t="s">
        <v>168</v>
      </c>
      <c r="AG96" s="63">
        <v>0</v>
      </c>
      <c r="AH96" s="64">
        <f>'Opportunity List'!$AG96*VLOOKUP('Opportunity List'!$T96,'Discount rate'!$B$4:$D$45,3,FALSE)</f>
        <v>0</v>
      </c>
      <c r="AI96" s="59">
        <f>'Opportunity List'!$AE96-'Opportunity List'!$AH96</f>
        <v>38281.961923847703</v>
      </c>
      <c r="AJ96" s="64">
        <f>'Opportunity List'!$AI96/'Opportunity List'!$AD96</f>
        <v>166.76885513405767</v>
      </c>
      <c r="AK96" s="59">
        <f>'Opportunity List'!$P96*'Opportunity List'!$AE96</f>
        <v>2170273.7830123678</v>
      </c>
      <c r="AL96" s="59">
        <v>4392</v>
      </c>
      <c r="AM96" s="65">
        <v>0.32761406022090517</v>
      </c>
      <c r="AN96" s="65" t="s">
        <v>235</v>
      </c>
      <c r="AO96" s="65">
        <v>0.898799268018737</v>
      </c>
      <c r="AP96" s="65">
        <v>0.61189567879617424</v>
      </c>
      <c r="AQ96" s="65" t="s">
        <v>235</v>
      </c>
      <c r="AR96" s="65" t="s">
        <v>235</v>
      </c>
      <c r="AS96" s="65" t="e">
        <f>#VALUE!</f>
        <v>#VALUE!</v>
      </c>
      <c r="AT96" s="65" t="e">
        <f>#VALUE!</f>
        <v>#VALUE!</v>
      </c>
      <c r="AU96" s="65" t="e">
        <f>#VALUE!</f>
        <v>#VALUE!</v>
      </c>
      <c r="AV96" s="65" t="e">
        <f>#VALUE!</f>
        <v>#VALUE!</v>
      </c>
      <c r="AW96" s="65" t="e">
        <f>#VALUE!</f>
        <v>#VALUE!</v>
      </c>
      <c r="AX96" s="56" t="str">
        <f>IF('Opportunity List'!$AY96&lt;=0.1,"Early",IF(AND('Opportunity List'!$AY96&gt;0.1,'Opportunity List'!$AY96&lt;=0.25),"Establishing","Mature"))</f>
        <v>Establishing</v>
      </c>
      <c r="AY96" s="105">
        <v>0.25</v>
      </c>
      <c r="AZ96" s="11"/>
      <c r="BA96" s="11"/>
      <c r="BB96" s="11"/>
      <c r="BD96" s="11"/>
      <c r="BE96" s="11"/>
      <c r="BF96" s="11"/>
    </row>
    <row r="97" spans="1:58" x14ac:dyDescent="0.25">
      <c r="A97" s="104">
        <v>345</v>
      </c>
      <c r="B97" s="56" t="s">
        <v>305</v>
      </c>
      <c r="C97" s="56" t="s">
        <v>5</v>
      </c>
      <c r="D97" s="56" t="s">
        <v>209</v>
      </c>
      <c r="E97" s="56" t="s">
        <v>170</v>
      </c>
      <c r="F97" s="56" t="s">
        <v>2</v>
      </c>
      <c r="G97" s="56">
        <v>0</v>
      </c>
      <c r="H97" s="57">
        <v>0</v>
      </c>
      <c r="I97" s="56" t="s">
        <v>190</v>
      </c>
      <c r="J97" s="58">
        <v>1.2168897415714752</v>
      </c>
      <c r="K97" s="59">
        <f>('Opportunity List'!$J97*Convert_PJ_to_MWh)/1000</f>
        <v>338.02492821430144</v>
      </c>
      <c r="L97" s="59">
        <v>177.16191206200284</v>
      </c>
      <c r="M97" s="59">
        <f>'Opportunity List'!$N97/Convert_GJ_to_MWh</f>
        <v>6868.7999945049605</v>
      </c>
      <c r="N97" s="59">
        <v>1908</v>
      </c>
      <c r="O97" s="60">
        <v>0.48000000000000009</v>
      </c>
      <c r="P97" s="59">
        <f>'Opportunity List'!$L97*'Opportunity List'!$O97</f>
        <v>85.037717789761373</v>
      </c>
      <c r="Q97" s="60">
        <v>0.5</v>
      </c>
      <c r="R97" s="59">
        <f>'Opportunity List'!$J97*'Opportunity List'!$Q97*Convert_PJ_to_MWh</f>
        <v>169012.46410715071</v>
      </c>
      <c r="S97" s="60">
        <v>0.21428056700442041</v>
      </c>
      <c r="T97" s="59">
        <v>17</v>
      </c>
      <c r="U97" s="59">
        <v>0</v>
      </c>
      <c r="V97" s="59">
        <f>(('Opportunity List'!$R97*'Opportunity List'!$S97)*'Opportunity List'!$O97)*'Opportunity List'!$T97</f>
        <v>295523.26697990723</v>
      </c>
      <c r="W97" s="59">
        <f>'Opportunity List'!$Y97*'Opportunity List'!$P97</f>
        <v>17383.721587053369</v>
      </c>
      <c r="X97" s="59">
        <f>IF('Opportunity List'!$P97=0,0,IF(OR('Opportunity List'!$A97={600,601}),4.52,IF(OR('Opportunity List'!$A97={602,603,604,605}),1.9,('Opportunity List'!$V97/'Opportunity List'!$P97))))</f>
        <v>3475.2022356776906</v>
      </c>
      <c r="Y97" s="59">
        <f>IF('Opportunity List'!$X97=0,0,'Opportunity List'!$X97/'Opportunity List'!$T97)</f>
        <v>204.4236609222171</v>
      </c>
      <c r="Z97" s="61">
        <f>'Opportunity List'!$W97*'Opportunity List'!$H97</f>
        <v>0</v>
      </c>
      <c r="AA97" s="61">
        <f>'Opportunity List'!$Z97+'Opportunity List'!$W97</f>
        <v>17383.721587053369</v>
      </c>
      <c r="AB97" s="61">
        <f>IF('Opportunity List'!$F97="Electricity", 'Opportunity List'!$W97, 0)+IF('Opportunity List'!$G97="Electricity",'Opportunity List'!$Z97,0)</f>
        <v>17383.721587053369</v>
      </c>
      <c r="AC97" s="61">
        <f>IF('Opportunity List'!$F97="Natural Gas",'Opportunity List'!$W97, 0)+IF('Opportunity List'!$G97="Natural Gas",'Opportunity List'!$Z97,0)</f>
        <v>0</v>
      </c>
      <c r="AD97" s="61">
        <f>'Opportunity List'!$Y97*VLOOKUP('Opportunity List'!$T97,'Discount rate'!$B$4:$D$45,3,FALSE)</f>
        <v>2200.2574476268496</v>
      </c>
      <c r="AE97" s="59">
        <v>159506.81157981543</v>
      </c>
      <c r="AF97" s="62" t="s">
        <v>168</v>
      </c>
      <c r="AG97" s="63">
        <v>0</v>
      </c>
      <c r="AH97" s="64">
        <f>'Opportunity List'!$AG97*VLOOKUP('Opportunity List'!$T97,'Discount rate'!$B$4:$D$45,3,FALSE)</f>
        <v>0</v>
      </c>
      <c r="AI97" s="59">
        <f>'Opportunity List'!$AE97-'Opportunity List'!$AH97</f>
        <v>159506.81157981543</v>
      </c>
      <c r="AJ97" s="64">
        <f>'Opportunity List'!$AI97/'Opportunity List'!$AD97</f>
        <v>72.494612733549005</v>
      </c>
      <c r="AK97" s="59">
        <f>'Opportunity List'!$P97*'Opportunity List'!$AE97</f>
        <v>13564095.228668986</v>
      </c>
      <c r="AL97" s="59">
        <v>4392</v>
      </c>
      <c r="AM97" s="65">
        <v>0.32761406022090517</v>
      </c>
      <c r="AN97" s="65" t="s">
        <v>235</v>
      </c>
      <c r="AO97" s="65">
        <v>0.898799268018737</v>
      </c>
      <c r="AP97" s="65">
        <v>0.61189567879617424</v>
      </c>
      <c r="AQ97" s="65" t="s">
        <v>235</v>
      </c>
      <c r="AR97" s="65" t="s">
        <v>235</v>
      </c>
      <c r="AS97" s="65" t="e">
        <f>#VALUE!</f>
        <v>#VALUE!</v>
      </c>
      <c r="AT97" s="65" t="e">
        <f>#VALUE!</f>
        <v>#VALUE!</v>
      </c>
      <c r="AU97" s="65" t="e">
        <f>#VALUE!</f>
        <v>#VALUE!</v>
      </c>
      <c r="AV97" s="65" t="e">
        <f>#VALUE!</f>
        <v>#VALUE!</v>
      </c>
      <c r="AW97" s="65" t="e">
        <f>#VALUE!</f>
        <v>#VALUE!</v>
      </c>
      <c r="AX97" s="56" t="str">
        <f>IF('Opportunity List'!$AY97&lt;=0.1,"Early",IF(AND('Opportunity List'!$AY97&gt;0.1,'Opportunity List'!$AY97&lt;=0.25),"Establishing","Mature"))</f>
        <v>Establishing</v>
      </c>
      <c r="AY97" s="105">
        <v>0.25</v>
      </c>
      <c r="AZ97" s="11"/>
      <c r="BA97" s="11"/>
      <c r="BB97" s="11"/>
      <c r="BD97" s="11"/>
      <c r="BE97" s="11"/>
      <c r="BF97" s="11"/>
    </row>
    <row r="98" spans="1:58" x14ac:dyDescent="0.25">
      <c r="A98" s="104">
        <v>302</v>
      </c>
      <c r="B98" s="56" t="s">
        <v>321</v>
      </c>
      <c r="C98" s="56" t="s">
        <v>5</v>
      </c>
      <c r="D98" s="56" t="s">
        <v>209</v>
      </c>
      <c r="E98" s="56" t="s">
        <v>170</v>
      </c>
      <c r="F98" s="56" t="s">
        <v>2</v>
      </c>
      <c r="G98" s="56">
        <v>0</v>
      </c>
      <c r="H98" s="57">
        <v>0</v>
      </c>
      <c r="I98" s="56" t="s">
        <v>190</v>
      </c>
      <c r="J98" s="58">
        <v>1.2168897415714752</v>
      </c>
      <c r="K98" s="59">
        <f>('Opportunity List'!$J98*Convert_PJ_to_MWh)/1000</f>
        <v>338.02492821430144</v>
      </c>
      <c r="L98" s="59">
        <v>177.16191206200284</v>
      </c>
      <c r="M98" s="59">
        <f>'Opportunity List'!$N98/Convert_GJ_to_MWh</f>
        <v>6868.7999945049605</v>
      </c>
      <c r="N98" s="59">
        <v>1908</v>
      </c>
      <c r="O98" s="60">
        <v>0.64000000000000012</v>
      </c>
      <c r="P98" s="59">
        <f>'Opportunity List'!$L98*'Opportunity List'!$O98</f>
        <v>113.38362371968184</v>
      </c>
      <c r="Q98" s="60">
        <v>0.5</v>
      </c>
      <c r="R98" s="59">
        <f>'Opportunity List'!$J98*'Opportunity List'!$Q98*Convert_PJ_to_MWh</f>
        <v>169012.46410715071</v>
      </c>
      <c r="S98" s="60">
        <v>6.4284170101326116E-2</v>
      </c>
      <c r="T98" s="59">
        <v>14</v>
      </c>
      <c r="U98" s="59">
        <v>0</v>
      </c>
      <c r="V98" s="59">
        <f>(('Opportunity List'!$R98*'Opportunity List'!$S98)*'Opportunity List'!$O98)*'Opportunity List'!$T98</f>
        <v>97348.840887498838</v>
      </c>
      <c r="W98" s="59">
        <f>'Opportunity List'!$Y98*'Opportunity List'!$P98</f>
        <v>6953.4886348213458</v>
      </c>
      <c r="X98" s="59">
        <f>IF('Opportunity List'!$P98=0,0,IF(OR('Opportunity List'!$A98={600,601}),4.52,IF(OR('Opportunity List'!$A98={602,603,604,605}),1.9,('Opportunity List'!$V98/'Opportunity List'!$P98))))</f>
        <v>858.57937587331162</v>
      </c>
      <c r="Y98" s="59">
        <f>IF('Opportunity List'!$X98=0,0,'Opportunity List'!$X98/'Opportunity List'!$T98)</f>
        <v>61.327098276665119</v>
      </c>
      <c r="Z98" s="61">
        <f>'Opportunity List'!$W98*'Opportunity List'!$H98</f>
        <v>0</v>
      </c>
      <c r="AA98" s="61">
        <f>'Opportunity List'!$Z98+'Opportunity List'!$W98</f>
        <v>6953.4886348213458</v>
      </c>
      <c r="AB98" s="61">
        <f>IF('Opportunity List'!$F98="Electricity", 'Opportunity List'!$W98, 0)+IF('Opportunity List'!$G98="Electricity",'Opportunity List'!$Z98,0)</f>
        <v>6953.4886348213458</v>
      </c>
      <c r="AC98" s="61">
        <f>IF('Opportunity List'!$F98="Natural Gas",'Opportunity List'!$W98, 0)+IF('Opportunity List'!$G98="Natural Gas",'Opportunity List'!$Z98,0)</f>
        <v>0</v>
      </c>
      <c r="AD98" s="61">
        <f>'Opportunity List'!$Y98*VLOOKUP('Opportunity List'!$T98,'Discount rate'!$B$4:$D$45,3,FALSE)</f>
        <v>597.66127289681526</v>
      </c>
      <c r="AE98" s="59">
        <v>32926.382119056383</v>
      </c>
      <c r="AF98" s="62" t="s">
        <v>164</v>
      </c>
      <c r="AG98" s="63">
        <v>0</v>
      </c>
      <c r="AH98" s="64">
        <f>'Opportunity List'!$AG98*VLOOKUP('Opportunity List'!$T98,'Discount rate'!$B$4:$D$45,3,FALSE)</f>
        <v>0</v>
      </c>
      <c r="AI98" s="59">
        <f>'Opportunity List'!$AE98-'Opportunity List'!$AH98</f>
        <v>32926.382119056383</v>
      </c>
      <c r="AJ98" s="64">
        <f>'Opportunity List'!$AI98/'Opportunity List'!$AD98</f>
        <v>55.092045632244002</v>
      </c>
      <c r="AK98" s="59">
        <f>'Opportunity List'!$P98*'Opportunity List'!$AE98</f>
        <v>3733312.520637549</v>
      </c>
      <c r="AL98" s="59">
        <v>8760</v>
      </c>
      <c r="AM98" s="65">
        <v>1</v>
      </c>
      <c r="AN98" s="65">
        <v>0.99999999999999967</v>
      </c>
      <c r="AO98" s="65">
        <v>1</v>
      </c>
      <c r="AP98" s="65">
        <v>1</v>
      </c>
      <c r="AQ98" s="65">
        <v>1.0000000000000002</v>
      </c>
      <c r="AR98" s="65">
        <v>1.0000000000000002</v>
      </c>
      <c r="AS98" s="65" t="e">
        <f>#VALUE!</f>
        <v>#VALUE!</v>
      </c>
      <c r="AT98" s="65" t="e">
        <f>#VALUE!</f>
        <v>#VALUE!</v>
      </c>
      <c r="AU98" s="65" t="e">
        <f>#VALUE!</f>
        <v>#VALUE!</v>
      </c>
      <c r="AV98" s="65" t="e">
        <f>#VALUE!</f>
        <v>#VALUE!</v>
      </c>
      <c r="AW98" s="65" t="e">
        <f>#VALUE!</f>
        <v>#VALUE!</v>
      </c>
      <c r="AX98" s="56" t="str">
        <f>IF('Opportunity List'!$AY98&lt;=0.1,"Early",IF(AND('Opportunity List'!$AY98&gt;0.1,'Opportunity List'!$AY98&lt;=0.25),"Establishing","Mature"))</f>
        <v>Establishing</v>
      </c>
      <c r="AY98" s="105">
        <v>0.25</v>
      </c>
      <c r="AZ98" s="11"/>
      <c r="BA98" s="11"/>
      <c r="BB98" s="11"/>
      <c r="BD98" s="11"/>
      <c r="BE98" s="11"/>
      <c r="BF98" s="11"/>
    </row>
    <row r="99" spans="1:58" x14ac:dyDescent="0.25">
      <c r="A99" s="104">
        <v>323</v>
      </c>
      <c r="B99" s="56" t="s">
        <v>222</v>
      </c>
      <c r="C99" s="56" t="s">
        <v>5</v>
      </c>
      <c r="D99" s="56" t="s">
        <v>209</v>
      </c>
      <c r="E99" s="56" t="s">
        <v>186</v>
      </c>
      <c r="F99" s="56" t="s">
        <v>2</v>
      </c>
      <c r="G99" s="56">
        <v>0</v>
      </c>
      <c r="H99" s="57">
        <v>0</v>
      </c>
      <c r="I99" s="56" t="s">
        <v>190</v>
      </c>
      <c r="J99" s="58">
        <v>1.2168897415714752</v>
      </c>
      <c r="K99" s="59">
        <f>('Opportunity List'!$J99*Convert_PJ_to_MWh)/1000</f>
        <v>338.02492821430144</v>
      </c>
      <c r="L99" s="59">
        <v>177.16191206200284</v>
      </c>
      <c r="M99" s="59">
        <f>'Opportunity List'!$N99/Convert_GJ_to_MWh</f>
        <v>6868.7999945049605</v>
      </c>
      <c r="N99" s="59">
        <v>1908</v>
      </c>
      <c r="O99" s="60">
        <v>0.8</v>
      </c>
      <c r="P99" s="59">
        <f>'Opportunity List'!$L99*'Opportunity List'!$O99</f>
        <v>141.72952964960228</v>
      </c>
      <c r="Q99" s="60">
        <v>0.4</v>
      </c>
      <c r="R99" s="59">
        <f>'Opportunity List'!$J99*'Opportunity List'!$Q99*Convert_PJ_to_MWh</f>
        <v>135209.97128572056</v>
      </c>
      <c r="S99" s="60">
        <v>5.3570141751105103E-2</v>
      </c>
      <c r="T99" s="59">
        <v>8</v>
      </c>
      <c r="U99" s="59">
        <v>0</v>
      </c>
      <c r="V99" s="59">
        <f>(('Opportunity List'!$R99*'Opportunity List'!$S99)*'Opportunity List'!$O99)*'Opportunity List'!$T99</f>
        <v>46356.590898808965</v>
      </c>
      <c r="W99" s="59">
        <f>'Opportunity List'!$Y99*'Opportunity List'!$P99</f>
        <v>5794.5738623511206</v>
      </c>
      <c r="X99" s="59">
        <f>IF('Opportunity List'!$P99=0,0,IF(OR('Opportunity List'!$A99={600,601}),4.52,IF(OR('Opportunity List'!$A99={602,603,604,605}),1.9,('Opportunity List'!$V99/'Opportunity List'!$P99))))</f>
        <v>327.07785747554726</v>
      </c>
      <c r="Y99" s="59">
        <f>IF('Opportunity List'!$X99=0,0,'Opportunity List'!$X99/'Opportunity List'!$T99)</f>
        <v>40.884732184443408</v>
      </c>
      <c r="Z99" s="61">
        <f>'Opportunity List'!$W99*'Opportunity List'!$H99</f>
        <v>0</v>
      </c>
      <c r="AA99" s="61">
        <f>'Opportunity List'!$Z99+'Opportunity List'!$W99</f>
        <v>5794.5738623511206</v>
      </c>
      <c r="AB99" s="61">
        <f>IF('Opportunity List'!$F99="Electricity", 'Opportunity List'!$W99, 0)+IF('Opportunity List'!$G99="Electricity",'Opportunity List'!$Z99,0)</f>
        <v>5794.5738623511206</v>
      </c>
      <c r="AC99" s="61">
        <f>IF('Opportunity List'!$F99="Natural Gas",'Opportunity List'!$W99, 0)+IF('Opportunity List'!$G99="Natural Gas",'Opportunity List'!$Z99,0)</f>
        <v>0</v>
      </c>
      <c r="AD99" s="61">
        <f>'Opportunity List'!$Y99*VLOOKUP('Opportunity List'!$T99,'Discount rate'!$B$4:$D$45,3,FALSE)</f>
        <v>285.01967240435897</v>
      </c>
      <c r="AE99" s="59">
        <v>18123.405372985268</v>
      </c>
      <c r="AF99" s="62" t="s">
        <v>164</v>
      </c>
      <c r="AG99" s="63">
        <v>0</v>
      </c>
      <c r="AH99" s="64">
        <f>'Opportunity List'!$AG99*VLOOKUP('Opportunity List'!$T99,'Discount rate'!$B$4:$D$45,3,FALSE)</f>
        <v>0</v>
      </c>
      <c r="AI99" s="59">
        <f>'Opportunity List'!$AE99-'Opportunity List'!$AH99</f>
        <v>18123.405372985268</v>
      </c>
      <c r="AJ99" s="64">
        <f>'Opportunity List'!$AI99/'Opportunity List'!$AD99</f>
        <v>63.586506924593941</v>
      </c>
      <c r="AK99" s="59">
        <f>'Opportunity List'!$P99*'Opportunity List'!$AE99</f>
        <v>2568621.7191622769</v>
      </c>
      <c r="AL99" s="59">
        <v>8760</v>
      </c>
      <c r="AM99" s="65">
        <v>0.50694444443053055</v>
      </c>
      <c r="AN99" s="65">
        <v>0.50694444443053044</v>
      </c>
      <c r="AO99" s="65">
        <v>0.90000000000000013</v>
      </c>
      <c r="AP99" s="65">
        <v>0.6249999999801229</v>
      </c>
      <c r="AQ99" s="65">
        <v>0.33333333328032771</v>
      </c>
      <c r="AR99" s="65">
        <v>0.62499999998012279</v>
      </c>
      <c r="AS99" s="65" t="e">
        <f>#VALUE!</f>
        <v>#VALUE!</v>
      </c>
      <c r="AT99" s="65" t="e">
        <f>#VALUE!</f>
        <v>#VALUE!</v>
      </c>
      <c r="AU99" s="65" t="e">
        <f>#VALUE!</f>
        <v>#VALUE!</v>
      </c>
      <c r="AV99" s="65" t="e">
        <f>#VALUE!</f>
        <v>#VALUE!</v>
      </c>
      <c r="AW99" s="65" t="e">
        <f>#VALUE!</f>
        <v>#VALUE!</v>
      </c>
      <c r="AX99" s="56" t="str">
        <f>IF('Opportunity List'!$AY99&lt;=0.1,"Early",IF(AND('Opportunity List'!$AY99&gt;0.1,'Opportunity List'!$AY99&lt;=0.25),"Establishing","Mature"))</f>
        <v>Establishing</v>
      </c>
      <c r="AY99" s="105">
        <v>0.19999999999999996</v>
      </c>
      <c r="AZ99" s="11"/>
      <c r="BA99" s="11"/>
      <c r="BB99" s="11"/>
      <c r="BD99" s="11"/>
      <c r="BE99" s="11"/>
      <c r="BF99" s="11"/>
    </row>
    <row r="100" spans="1:58" x14ac:dyDescent="0.25">
      <c r="A100" s="104">
        <v>241</v>
      </c>
      <c r="B100" s="56" t="s">
        <v>231</v>
      </c>
      <c r="C100" s="56" t="s">
        <v>5</v>
      </c>
      <c r="D100" s="56" t="s">
        <v>209</v>
      </c>
      <c r="E100" s="56" t="s">
        <v>186</v>
      </c>
      <c r="F100" s="56" t="s">
        <v>2</v>
      </c>
      <c r="G100" s="56">
        <v>0</v>
      </c>
      <c r="H100" s="57">
        <v>0</v>
      </c>
      <c r="I100" s="56" t="s">
        <v>190</v>
      </c>
      <c r="J100" s="58">
        <v>1.2168897415714752</v>
      </c>
      <c r="K100" s="59">
        <f>('Opportunity List'!$J100*Convert_PJ_to_MWh)/1000</f>
        <v>338.02492821430144</v>
      </c>
      <c r="L100" s="59">
        <v>177.16191206200284</v>
      </c>
      <c r="M100" s="59">
        <f>'Opportunity List'!$N100/Convert_GJ_to_MWh</f>
        <v>6868.7999945049605</v>
      </c>
      <c r="N100" s="59">
        <v>1908</v>
      </c>
      <c r="O100" s="60">
        <v>0.32000000000000006</v>
      </c>
      <c r="P100" s="59">
        <f>'Opportunity List'!$L100*'Opportunity List'!$O100</f>
        <v>56.691811859840918</v>
      </c>
      <c r="Q100" s="60">
        <v>0.4</v>
      </c>
      <c r="R100" s="59">
        <f>'Opportunity List'!$J100*'Opportunity List'!$Q100*Convert_PJ_to_MWh</f>
        <v>135209.97128572056</v>
      </c>
      <c r="S100" s="60">
        <v>2.6785070875552552E-2</v>
      </c>
      <c r="T100" s="59">
        <v>17</v>
      </c>
      <c r="U100" s="59">
        <v>0</v>
      </c>
      <c r="V100" s="59">
        <f>(('Opportunity List'!$R100*'Opportunity List'!$S100)*'Opportunity List'!$O100)*'Opportunity List'!$T100</f>
        <v>19701.551131993812</v>
      </c>
      <c r="W100" s="59">
        <f>'Opportunity List'!$Y100*'Opportunity List'!$P100</f>
        <v>1158.9147724702243</v>
      </c>
      <c r="X100" s="59">
        <f>IF('Opportunity List'!$P100=0,0,IF(OR('Opportunity List'!$A100={600,601}),4.52,IF(OR('Opportunity List'!$A100={602,603,604,605}),1.9,('Opportunity List'!$V100/'Opportunity List'!$P100))))</f>
        <v>347.52022356776899</v>
      </c>
      <c r="Y100" s="59">
        <f>IF('Opportunity List'!$X100=0,0,'Opportunity List'!$X100/'Opportunity List'!$T100)</f>
        <v>20.442366092221704</v>
      </c>
      <c r="Z100" s="61">
        <f>'Opportunity List'!$W100*'Opportunity List'!$H100</f>
        <v>0</v>
      </c>
      <c r="AA100" s="61">
        <f>'Opportunity List'!$Z100+'Opportunity List'!$W100</f>
        <v>1158.9147724702243</v>
      </c>
      <c r="AB100" s="61">
        <f>IF('Opportunity List'!$F100="Electricity", 'Opportunity List'!$W100, 0)+IF('Opportunity List'!$G100="Electricity",'Opportunity List'!$Z100,0)</f>
        <v>1158.9147724702243</v>
      </c>
      <c r="AC100" s="61">
        <f>IF('Opportunity List'!$F100="Natural Gas",'Opportunity List'!$W100, 0)+IF('Opportunity List'!$G100="Natural Gas",'Opportunity List'!$Z100,0)</f>
        <v>0</v>
      </c>
      <c r="AD100" s="61">
        <f>'Opportunity List'!$Y100*VLOOKUP('Opportunity List'!$T100,'Discount rate'!$B$4:$D$45,3,FALSE)</f>
        <v>220.02574476268489</v>
      </c>
      <c r="AE100" s="59">
        <v>7975.3405789907729</v>
      </c>
      <c r="AF100" s="62" t="s">
        <v>164</v>
      </c>
      <c r="AG100" s="63">
        <v>0</v>
      </c>
      <c r="AH100" s="64">
        <f>'Opportunity List'!$AG100*VLOOKUP('Opportunity List'!$T100,'Discount rate'!$B$4:$D$45,3,FALSE)</f>
        <v>0</v>
      </c>
      <c r="AI100" s="59">
        <f>'Opportunity List'!$AE100-'Opportunity List'!$AH100</f>
        <v>7975.3405789907729</v>
      </c>
      <c r="AJ100" s="64">
        <f>'Opportunity List'!$AI100/'Opportunity List'!$AD100</f>
        <v>36.247306366774517</v>
      </c>
      <c r="AK100" s="59">
        <f>'Opportunity List'!$P100*'Opportunity List'!$AE100</f>
        <v>452136.50762229966</v>
      </c>
      <c r="AL100" s="59">
        <v>8760</v>
      </c>
      <c r="AM100" s="65">
        <v>0.50694444443053055</v>
      </c>
      <c r="AN100" s="65">
        <v>0.50694444443053044</v>
      </c>
      <c r="AO100" s="65">
        <v>0.90000000000000013</v>
      </c>
      <c r="AP100" s="65">
        <v>0.6249999999801229</v>
      </c>
      <c r="AQ100" s="65">
        <v>0.33333333328032771</v>
      </c>
      <c r="AR100" s="65">
        <v>0.62499999998012279</v>
      </c>
      <c r="AS100" s="65" t="e">
        <f>#VALUE!</f>
        <v>#VALUE!</v>
      </c>
      <c r="AT100" s="65" t="e">
        <f>#VALUE!</f>
        <v>#VALUE!</v>
      </c>
      <c r="AU100" s="65" t="e">
        <f>#VALUE!</f>
        <v>#VALUE!</v>
      </c>
      <c r="AV100" s="65" t="e">
        <f>#VALUE!</f>
        <v>#VALUE!</v>
      </c>
      <c r="AW100" s="65" t="e">
        <f>#VALUE!</f>
        <v>#VALUE!</v>
      </c>
      <c r="AX100" s="56" t="str">
        <f>IF('Opportunity List'!$AY100&lt;=0.1,"Early",IF(AND('Opportunity List'!$AY100&gt;0.1,'Opportunity List'!$AY100&lt;=0.25),"Establishing","Mature"))</f>
        <v>Mature</v>
      </c>
      <c r="AY100" s="105">
        <v>0.67999999999999994</v>
      </c>
      <c r="AZ100" s="11"/>
      <c r="BA100" s="11"/>
      <c r="BB100" s="11"/>
      <c r="BD100" s="11"/>
      <c r="BE100" s="11"/>
      <c r="BF100" s="11"/>
    </row>
    <row r="101" spans="1:58" x14ac:dyDescent="0.25">
      <c r="A101" s="104">
        <v>254</v>
      </c>
      <c r="B101" s="56" t="s">
        <v>237</v>
      </c>
      <c r="C101" s="56" t="s">
        <v>5</v>
      </c>
      <c r="D101" s="56" t="s">
        <v>209</v>
      </c>
      <c r="E101" s="56" t="s">
        <v>186</v>
      </c>
      <c r="F101" s="56" t="s">
        <v>2</v>
      </c>
      <c r="G101" s="56">
        <v>0</v>
      </c>
      <c r="H101" s="57">
        <v>0</v>
      </c>
      <c r="I101" s="56" t="s">
        <v>190</v>
      </c>
      <c r="J101" s="58">
        <v>1.2168897415714752</v>
      </c>
      <c r="K101" s="59">
        <f>('Opportunity List'!$J101*Convert_PJ_to_MWh)/1000</f>
        <v>338.02492821430144</v>
      </c>
      <c r="L101" s="59">
        <v>177.16191206200284</v>
      </c>
      <c r="M101" s="59">
        <f>'Opportunity List'!$N101/Convert_GJ_to_MWh</f>
        <v>6868.7999945049605</v>
      </c>
      <c r="N101" s="59">
        <v>1908</v>
      </c>
      <c r="O101" s="60">
        <v>0.6</v>
      </c>
      <c r="P101" s="59">
        <f>'Opportunity List'!$L101*'Opportunity List'!$O101</f>
        <v>106.2971472372017</v>
      </c>
      <c r="Q101" s="60">
        <v>0.4</v>
      </c>
      <c r="R101" s="59">
        <f>'Opportunity List'!$J101*'Opportunity List'!$Q101*Convert_PJ_to_MWh</f>
        <v>135209.97128572056</v>
      </c>
      <c r="S101" s="60">
        <v>8.0355212626657645E-3</v>
      </c>
      <c r="T101" s="59">
        <v>10</v>
      </c>
      <c r="U101" s="59">
        <v>0</v>
      </c>
      <c r="V101" s="59">
        <f>(('Opportunity List'!$R101*'Opportunity List'!$S101)*'Opportunity List'!$O101)*'Opportunity List'!$T101</f>
        <v>6518.8955951450098</v>
      </c>
      <c r="W101" s="59">
        <f>'Opportunity List'!$Y101*'Opportunity List'!$P101</f>
        <v>651.889559514501</v>
      </c>
      <c r="X101" s="59">
        <f>IF('Opportunity List'!$P101=0,0,IF(OR('Opportunity List'!$A101={600,601}),4.52,IF(OR('Opportunity List'!$A101={602,603,604,605}),1.9,('Opportunity List'!$V101/'Opportunity List'!$P101))))</f>
        <v>61.327098276665112</v>
      </c>
      <c r="Y101" s="59">
        <f>IF('Opportunity List'!$X101=0,0,'Opportunity List'!$X101/'Opportunity List'!$T101)</f>
        <v>6.1327098276665115</v>
      </c>
      <c r="Z101" s="61">
        <f>'Opportunity List'!$W101*'Opportunity List'!$H101</f>
        <v>0</v>
      </c>
      <c r="AA101" s="61">
        <f>'Opportunity List'!$Z101+'Opportunity List'!$W101</f>
        <v>651.889559514501</v>
      </c>
      <c r="AB101" s="61">
        <f>IF('Opportunity List'!$F101="Electricity", 'Opportunity List'!$W101, 0)+IF('Opportunity List'!$G101="Electricity",'Opportunity List'!$Z101,0)</f>
        <v>651.889559514501</v>
      </c>
      <c r="AC101" s="61">
        <f>IF('Opportunity List'!$F101="Natural Gas",'Opportunity List'!$W101, 0)+IF('Opportunity List'!$G101="Natural Gas",'Opportunity List'!$Z101,0)</f>
        <v>0</v>
      </c>
      <c r="AD101" s="61">
        <f>'Opportunity List'!$Y101*VLOOKUP('Opportunity List'!$T101,'Discount rate'!$B$4:$D$45,3,FALSE)</f>
        <v>49.206297369160978</v>
      </c>
      <c r="AE101" s="59">
        <v>1914.0817389577853</v>
      </c>
      <c r="AF101" s="62" t="s">
        <v>164</v>
      </c>
      <c r="AG101" s="63">
        <v>0</v>
      </c>
      <c r="AH101" s="64">
        <f>'Opportunity List'!$AG101*VLOOKUP('Opportunity List'!$T101,'Discount rate'!$B$4:$D$45,3,FALSE)</f>
        <v>0</v>
      </c>
      <c r="AI101" s="59">
        <f>'Opportunity List'!$AE101-'Opportunity List'!$AH101</f>
        <v>1914.0817389577853</v>
      </c>
      <c r="AJ101" s="64">
        <f>'Opportunity List'!$AI101/'Opportunity List'!$AD101</f>
        <v>38.899121480280208</v>
      </c>
      <c r="AK101" s="59">
        <f>'Opportunity List'!$P101*'Opportunity List'!$AE101</f>
        <v>203461.42843003478</v>
      </c>
      <c r="AL101" s="59">
        <v>8760</v>
      </c>
      <c r="AM101" s="65">
        <v>0.50694444443053055</v>
      </c>
      <c r="AN101" s="65">
        <v>0.50694444443053044</v>
      </c>
      <c r="AO101" s="65">
        <v>0.90000000000000013</v>
      </c>
      <c r="AP101" s="65">
        <v>0.6249999999801229</v>
      </c>
      <c r="AQ101" s="65">
        <v>0.33333333328032771</v>
      </c>
      <c r="AR101" s="65">
        <v>0.62499999998012279</v>
      </c>
      <c r="AS101" s="65" t="e">
        <f>#VALUE!</f>
        <v>#VALUE!</v>
      </c>
      <c r="AT101" s="65" t="e">
        <f>#VALUE!</f>
        <v>#VALUE!</v>
      </c>
      <c r="AU101" s="65" t="e">
        <f>#VALUE!</f>
        <v>#VALUE!</v>
      </c>
      <c r="AV101" s="65" t="e">
        <f>#VALUE!</f>
        <v>#VALUE!</v>
      </c>
      <c r="AW101" s="65" t="e">
        <f>#VALUE!</f>
        <v>#VALUE!</v>
      </c>
      <c r="AX101" s="56" t="str">
        <f>IF('Opportunity List'!$AY101&lt;=0.1,"Early",IF(AND('Opportunity List'!$AY101&gt;0.1,'Opportunity List'!$AY101&lt;=0.25),"Establishing","Mature"))</f>
        <v>Mature</v>
      </c>
      <c r="AY101" s="105">
        <v>0.4</v>
      </c>
      <c r="AZ101" s="11"/>
      <c r="BA101" s="11"/>
      <c r="BB101" s="11"/>
      <c r="BD101" s="11"/>
      <c r="BE101" s="11"/>
      <c r="BF101" s="11"/>
    </row>
    <row r="102" spans="1:58" x14ac:dyDescent="0.25">
      <c r="A102" s="104">
        <v>382</v>
      </c>
      <c r="B102" s="56" t="s">
        <v>308</v>
      </c>
      <c r="C102" s="56" t="s">
        <v>5</v>
      </c>
      <c r="D102" s="56" t="s">
        <v>209</v>
      </c>
      <c r="E102" s="56" t="s">
        <v>186</v>
      </c>
      <c r="F102" s="56" t="s">
        <v>2</v>
      </c>
      <c r="G102" s="56">
        <v>0</v>
      </c>
      <c r="H102" s="57">
        <v>0</v>
      </c>
      <c r="I102" s="56" t="s">
        <v>190</v>
      </c>
      <c r="J102" s="58">
        <v>1.2168897415714752</v>
      </c>
      <c r="K102" s="59">
        <f>('Opportunity List'!$J102*Convert_PJ_to_MWh)/1000</f>
        <v>338.02492821430144</v>
      </c>
      <c r="L102" s="59">
        <v>177.16191206200284</v>
      </c>
      <c r="M102" s="59">
        <f>'Opportunity List'!$N102/Convert_GJ_to_MWh</f>
        <v>6868.7999945049605</v>
      </c>
      <c r="N102" s="59">
        <v>1908</v>
      </c>
      <c r="O102" s="60">
        <v>0.6</v>
      </c>
      <c r="P102" s="59">
        <f>'Opportunity List'!$L102*'Opportunity List'!$O102</f>
        <v>106.2971472372017</v>
      </c>
      <c r="Q102" s="60">
        <v>0.4</v>
      </c>
      <c r="R102" s="59">
        <f>'Opportunity List'!$J102*'Opportunity List'!$Q102*Convert_PJ_to_MWh</f>
        <v>135209.97128572056</v>
      </c>
      <c r="S102" s="60">
        <v>2.9463577963107803E-2</v>
      </c>
      <c r="T102" s="59">
        <v>7</v>
      </c>
      <c r="U102" s="59">
        <v>0</v>
      </c>
      <c r="V102" s="59">
        <f>(('Opportunity List'!$R102*'Opportunity List'!$S102)*'Opportunity List'!$O102)*'Opportunity List'!$T102</f>
        <v>16731.832027538858</v>
      </c>
      <c r="W102" s="59">
        <f>'Opportunity List'!$Y102*'Opportunity List'!$P102</f>
        <v>2390.2617182198369</v>
      </c>
      <c r="X102" s="59">
        <f>IF('Opportunity List'!$P102=0,0,IF(OR('Opportunity List'!$A102={600,601}),4.52,IF(OR('Opportunity List'!$A102={602,603,604,605}),1.9,('Opportunity List'!$V102/'Opportunity List'!$P102))))</f>
        <v>157.4062189101071</v>
      </c>
      <c r="Y102" s="59">
        <f>IF('Opportunity List'!$X102=0,0,'Opportunity List'!$X102/'Opportunity List'!$T102)</f>
        <v>22.486602701443871</v>
      </c>
      <c r="Z102" s="61">
        <f>'Opportunity List'!$W102*'Opportunity List'!$H102</f>
        <v>0</v>
      </c>
      <c r="AA102" s="61">
        <f>'Opportunity List'!$Z102+'Opportunity List'!$W102</f>
        <v>2390.2617182198369</v>
      </c>
      <c r="AB102" s="61">
        <f>IF('Opportunity List'!$F102="Electricity", 'Opportunity List'!$W102, 0)+IF('Opportunity List'!$G102="Electricity",'Opportunity List'!$Z102,0)</f>
        <v>2390.2617182198369</v>
      </c>
      <c r="AC102" s="61">
        <f>IF('Opportunity List'!$F102="Natural Gas",'Opportunity List'!$W102, 0)+IF('Opportunity List'!$G102="Natural Gas",'Opportunity List'!$Z102,0)</f>
        <v>0</v>
      </c>
      <c r="AD102" s="61">
        <f>'Opportunity List'!$Y102*VLOOKUP('Opportunity List'!$T102,'Discount rate'!$B$4:$D$45,3,FALSE)</f>
        <v>143.67341231942029</v>
      </c>
      <c r="AE102" s="59">
        <v>14036.599419023758</v>
      </c>
      <c r="AF102" s="62" t="s">
        <v>164</v>
      </c>
      <c r="AG102" s="63">
        <v>0</v>
      </c>
      <c r="AH102" s="64">
        <f>'Opportunity List'!$AG102*VLOOKUP('Opportunity List'!$T102,'Discount rate'!$B$4:$D$45,3,FALSE)</f>
        <v>0</v>
      </c>
      <c r="AI102" s="59">
        <f>'Opportunity List'!$AE102-'Opportunity List'!$AH102</f>
        <v>14036.599419023758</v>
      </c>
      <c r="AJ102" s="64">
        <f>'Opportunity List'!$AI102/'Opportunity List'!$AD102</f>
        <v>97.697960899105297</v>
      </c>
      <c r="AK102" s="59">
        <f>'Opportunity List'!$P102*'Opportunity List'!$AE102</f>
        <v>1492050.4751535882</v>
      </c>
      <c r="AL102" s="59">
        <v>8760</v>
      </c>
      <c r="AM102" s="65">
        <v>0.50694444443053055</v>
      </c>
      <c r="AN102" s="65">
        <v>0.50694444443053044</v>
      </c>
      <c r="AO102" s="65">
        <v>0.90000000000000013</v>
      </c>
      <c r="AP102" s="65">
        <v>0.6249999999801229</v>
      </c>
      <c r="AQ102" s="65">
        <v>0.33333333328032771</v>
      </c>
      <c r="AR102" s="65">
        <v>0.62499999998012279</v>
      </c>
      <c r="AS102" s="65" t="e">
        <f>#VALUE!</f>
        <v>#VALUE!</v>
      </c>
      <c r="AT102" s="65" t="e">
        <f>#VALUE!</f>
        <v>#VALUE!</v>
      </c>
      <c r="AU102" s="65" t="e">
        <f>#VALUE!</f>
        <v>#VALUE!</v>
      </c>
      <c r="AV102" s="65" t="e">
        <f>#VALUE!</f>
        <v>#VALUE!</v>
      </c>
      <c r="AW102" s="65" t="e">
        <f>#VALUE!</f>
        <v>#VALUE!</v>
      </c>
      <c r="AX102" s="56" t="str">
        <f>IF('Opportunity List'!$AY102&lt;=0.1,"Early",IF(AND('Opportunity List'!$AY102&gt;0.1,'Opportunity List'!$AY102&lt;=0.25),"Establishing","Mature"))</f>
        <v>Mature</v>
      </c>
      <c r="AY102" s="105">
        <v>0.4</v>
      </c>
      <c r="AZ102" s="11"/>
      <c r="BA102" s="11"/>
      <c r="BB102" s="11"/>
      <c r="BD102" s="11"/>
      <c r="BE102" s="11"/>
      <c r="BF102" s="11"/>
    </row>
    <row r="103" spans="1:58" x14ac:dyDescent="0.25">
      <c r="A103" s="104">
        <v>285</v>
      </c>
      <c r="B103" s="56" t="s">
        <v>309</v>
      </c>
      <c r="C103" s="56" t="s">
        <v>5</v>
      </c>
      <c r="D103" s="56" t="s">
        <v>209</v>
      </c>
      <c r="E103" s="56" t="s">
        <v>186</v>
      </c>
      <c r="F103" s="56" t="s">
        <v>2</v>
      </c>
      <c r="G103" s="56">
        <v>0</v>
      </c>
      <c r="H103" s="57">
        <v>0</v>
      </c>
      <c r="I103" s="56" t="s">
        <v>190</v>
      </c>
      <c r="J103" s="58">
        <v>1.2168897415714752</v>
      </c>
      <c r="K103" s="59">
        <f>('Opportunity List'!$J103*Convert_PJ_to_MWh)/1000</f>
        <v>338.02492821430144</v>
      </c>
      <c r="L103" s="59">
        <v>177.16191206200284</v>
      </c>
      <c r="M103" s="59">
        <f>'Opportunity List'!$N103/Convert_GJ_to_MWh</f>
        <v>6868.7999945049605</v>
      </c>
      <c r="N103" s="59">
        <v>1908</v>
      </c>
      <c r="O103" s="60">
        <v>0.8</v>
      </c>
      <c r="P103" s="59">
        <f>'Opportunity List'!$L103*'Opportunity List'!$O103</f>
        <v>141.72952964960228</v>
      </c>
      <c r="Q103" s="60">
        <v>0.4</v>
      </c>
      <c r="R103" s="59">
        <f>'Opportunity List'!$J103*'Opportunity List'!$Q103*Convert_PJ_to_MWh</f>
        <v>135209.97128572056</v>
      </c>
      <c r="S103" s="60">
        <v>0.13928236855287324</v>
      </c>
      <c r="T103" s="59">
        <v>7</v>
      </c>
      <c r="U103" s="59">
        <v>0</v>
      </c>
      <c r="V103" s="59">
        <f>(('Opportunity List'!$R103*'Opportunity List'!$S103)*'Opportunity List'!$O103)*'Opportunity List'!$T103</f>
        <v>105461.24429479039</v>
      </c>
      <c r="W103" s="59">
        <f>'Opportunity List'!$Y103*'Opportunity List'!$P103</f>
        <v>15065.892042112913</v>
      </c>
      <c r="X103" s="59">
        <f>IF('Opportunity List'!$P103=0,0,IF(OR('Opportunity List'!$A103={600,601}),4.52,IF(OR('Opportunity List'!$A103={602,603,604,605}),1.9,('Opportunity List'!$V103/'Opportunity List'!$P103))))</f>
        <v>744.10212575687001</v>
      </c>
      <c r="Y103" s="59">
        <f>IF('Opportunity List'!$X103=0,0,'Opportunity List'!$X103/'Opportunity List'!$T103)</f>
        <v>106.30030367955285</v>
      </c>
      <c r="Z103" s="61">
        <f>'Opportunity List'!$W103*'Opportunity List'!$H103</f>
        <v>0</v>
      </c>
      <c r="AA103" s="61">
        <f>'Opportunity List'!$Z103+'Opportunity List'!$W103</f>
        <v>15065.892042112913</v>
      </c>
      <c r="AB103" s="61">
        <f>IF('Opportunity List'!$F103="Electricity", 'Opportunity List'!$W103, 0)+IF('Opportunity List'!$G103="Electricity",'Opportunity List'!$Z103,0)</f>
        <v>15065.892042112913</v>
      </c>
      <c r="AC103" s="61">
        <f>IF('Opportunity List'!$F103="Natural Gas",'Opportunity List'!$W103, 0)+IF('Opportunity List'!$G103="Natural Gas",'Opportunity List'!$Z103,0)</f>
        <v>0</v>
      </c>
      <c r="AD103" s="61">
        <f>'Opportunity List'!$Y103*VLOOKUP('Opportunity List'!$T103,'Discount rate'!$B$4:$D$45,3,FALSE)</f>
        <v>679.1834036918051</v>
      </c>
      <c r="AE103" s="59">
        <v>33177.416808601614</v>
      </c>
      <c r="AF103" s="62" t="s">
        <v>164</v>
      </c>
      <c r="AG103" s="63">
        <v>0</v>
      </c>
      <c r="AH103" s="64">
        <f>'Opportunity List'!$AG103*VLOOKUP('Opportunity List'!$T103,'Discount rate'!$B$4:$D$45,3,FALSE)</f>
        <v>0</v>
      </c>
      <c r="AI103" s="59">
        <f>'Opportunity List'!$AE103-'Opportunity List'!$AH103</f>
        <v>33177.416808601614</v>
      </c>
      <c r="AJ103" s="64">
        <f>'Opportunity List'!$AI103/'Opportunity List'!$AD103</f>
        <v>48.848980449552656</v>
      </c>
      <c r="AK103" s="59">
        <f>'Opportunity List'!$P103*'Opportunity List'!$AE103</f>
        <v>4702219.6792719159</v>
      </c>
      <c r="AL103" s="59">
        <v>8760</v>
      </c>
      <c r="AM103" s="65">
        <v>0.50694444443053055</v>
      </c>
      <c r="AN103" s="65">
        <v>0.50694444443053044</v>
      </c>
      <c r="AO103" s="65">
        <v>0.90000000000000013</v>
      </c>
      <c r="AP103" s="65">
        <v>0.6249999999801229</v>
      </c>
      <c r="AQ103" s="65">
        <v>0.33333333328032771</v>
      </c>
      <c r="AR103" s="65">
        <v>0.62499999998012279</v>
      </c>
      <c r="AS103" s="65" t="e">
        <f>#VALUE!</f>
        <v>#VALUE!</v>
      </c>
      <c r="AT103" s="65" t="e">
        <f>#VALUE!</f>
        <v>#VALUE!</v>
      </c>
      <c r="AU103" s="65" t="e">
        <f>#VALUE!</f>
        <v>#VALUE!</v>
      </c>
      <c r="AV103" s="65" t="e">
        <f>#VALUE!</f>
        <v>#VALUE!</v>
      </c>
      <c r="AW103" s="65" t="e">
        <f>#VALUE!</f>
        <v>#VALUE!</v>
      </c>
      <c r="AX103" s="56" t="str">
        <f>IF('Opportunity List'!$AY103&lt;=0.1,"Early",IF(AND('Opportunity List'!$AY103&gt;0.1,'Opportunity List'!$AY103&lt;=0.25),"Establishing","Mature"))</f>
        <v>Establishing</v>
      </c>
      <c r="AY103" s="105">
        <v>0.19999999999999996</v>
      </c>
      <c r="AZ103" s="11"/>
      <c r="BA103" s="11"/>
      <c r="BB103" s="11"/>
      <c r="BD103" s="11"/>
      <c r="BE103" s="11"/>
      <c r="BF103" s="11"/>
    </row>
    <row r="104" spans="1:58" x14ac:dyDescent="0.25">
      <c r="A104" s="104">
        <v>270</v>
      </c>
      <c r="B104" s="56" t="s">
        <v>310</v>
      </c>
      <c r="C104" s="56" t="s">
        <v>5</v>
      </c>
      <c r="D104" s="56" t="s">
        <v>209</v>
      </c>
      <c r="E104" s="56" t="s">
        <v>186</v>
      </c>
      <c r="F104" s="56" t="s">
        <v>2</v>
      </c>
      <c r="G104" s="56">
        <v>0</v>
      </c>
      <c r="H104" s="57">
        <v>0</v>
      </c>
      <c r="I104" s="56" t="s">
        <v>190</v>
      </c>
      <c r="J104" s="58">
        <v>1.2168897415714752</v>
      </c>
      <c r="K104" s="59">
        <f>('Opportunity List'!$J104*Convert_PJ_to_MWh)/1000</f>
        <v>338.02492821430144</v>
      </c>
      <c r="L104" s="59">
        <v>177.16191206200284</v>
      </c>
      <c r="M104" s="59">
        <f>'Opportunity List'!$N104/Convert_GJ_to_MWh</f>
        <v>6868.7999945049605</v>
      </c>
      <c r="N104" s="59">
        <v>1908</v>
      </c>
      <c r="O104" s="60">
        <v>0.6</v>
      </c>
      <c r="P104" s="59">
        <f>'Opportunity List'!$L104*'Opportunity List'!$O104</f>
        <v>106.2971472372017</v>
      </c>
      <c r="Q104" s="60">
        <v>0.4</v>
      </c>
      <c r="R104" s="59">
        <f>'Opportunity List'!$J104*'Opportunity List'!$Q104*Convert_PJ_to_MWh</f>
        <v>135209.97128572056</v>
      </c>
      <c r="S104" s="60">
        <v>4.2856113400884077E-2</v>
      </c>
      <c r="T104" s="59">
        <v>13</v>
      </c>
      <c r="U104" s="59">
        <v>0</v>
      </c>
      <c r="V104" s="59">
        <f>(('Opportunity List'!$R104*'Opportunity List'!$S104)*'Opportunity List'!$O104)*'Opportunity List'!$T104</f>
        <v>45197.676126338731</v>
      </c>
      <c r="W104" s="59">
        <f>'Opportunity List'!$Y104*'Opportunity List'!$P104</f>
        <v>3476.7443174106716</v>
      </c>
      <c r="X104" s="59">
        <f>IF('Opportunity List'!$P104=0,0,IF(OR('Opportunity List'!$A104={600,601}),4.52,IF(OR('Opportunity List'!$A104={602,603,604,605}),1.9,('Opportunity List'!$V104/'Opportunity List'!$P104))))</f>
        <v>425.20121471821142</v>
      </c>
      <c r="Y104" s="59">
        <f>IF('Opportunity List'!$X104=0,0,'Opportunity List'!$X104/'Opportunity List'!$T104)</f>
        <v>32.707785747554723</v>
      </c>
      <c r="Z104" s="61">
        <f>'Opportunity List'!$W104*'Opportunity List'!$H104</f>
        <v>0</v>
      </c>
      <c r="AA104" s="61">
        <f>'Opportunity List'!$Z104+'Opportunity List'!$W104</f>
        <v>3476.7443174106716</v>
      </c>
      <c r="AB104" s="61">
        <f>IF('Opportunity List'!$F104="Electricity", 'Opportunity List'!$W104, 0)+IF('Opportunity List'!$G104="Electricity",'Opportunity List'!$Z104,0)</f>
        <v>3476.7443174106716</v>
      </c>
      <c r="AC104" s="61">
        <f>IF('Opportunity List'!$F104="Natural Gas",'Opportunity List'!$W104, 0)+IF('Opportunity List'!$G104="Natural Gas",'Opportunity List'!$Z104,0)</f>
        <v>0</v>
      </c>
      <c r="AD104" s="61">
        <f>'Opportunity List'!$Y104*VLOOKUP('Opportunity List'!$T104,'Discount rate'!$B$4:$D$45,3,FALSE)</f>
        <v>306.06803564989895</v>
      </c>
      <c r="AE104" s="59">
        <v>12760.544926385235</v>
      </c>
      <c r="AF104" s="62" t="s">
        <v>164</v>
      </c>
      <c r="AG104" s="63">
        <v>0</v>
      </c>
      <c r="AH104" s="64">
        <f>'Opportunity List'!$AG104*VLOOKUP('Opportunity List'!$T104,'Discount rate'!$B$4:$D$45,3,FALSE)</f>
        <v>0</v>
      </c>
      <c r="AI104" s="59">
        <f>'Opportunity List'!$AE104-'Opportunity List'!$AH104</f>
        <v>12760.544926385235</v>
      </c>
      <c r="AJ104" s="64">
        <f>'Opportunity List'!$AI104/'Opportunity List'!$AD104</f>
        <v>41.691857495964065</v>
      </c>
      <c r="AK104" s="59">
        <f>'Opportunity List'!$P104*'Opportunity List'!$AE104</f>
        <v>1356409.5228668984</v>
      </c>
      <c r="AL104" s="59">
        <v>8760</v>
      </c>
      <c r="AM104" s="65">
        <v>0.50694444443053055</v>
      </c>
      <c r="AN104" s="65">
        <v>0.50694444443053044</v>
      </c>
      <c r="AO104" s="65">
        <v>0.90000000000000013</v>
      </c>
      <c r="AP104" s="65">
        <v>0.6249999999801229</v>
      </c>
      <c r="AQ104" s="65">
        <v>0.33333333328032771</v>
      </c>
      <c r="AR104" s="65">
        <v>0.62499999998012279</v>
      </c>
      <c r="AS104" s="65" t="e">
        <f>#VALUE!</f>
        <v>#VALUE!</v>
      </c>
      <c r="AT104" s="65" t="e">
        <f>#VALUE!</f>
        <v>#VALUE!</v>
      </c>
      <c r="AU104" s="65" t="e">
        <f>#VALUE!</f>
        <v>#VALUE!</v>
      </c>
      <c r="AV104" s="65" t="e">
        <f>#VALUE!</f>
        <v>#VALUE!</v>
      </c>
      <c r="AW104" s="65" t="e">
        <f>#VALUE!</f>
        <v>#VALUE!</v>
      </c>
      <c r="AX104" s="56" t="str">
        <f>IF('Opportunity List'!$AY104&lt;=0.1,"Early",IF(AND('Opportunity List'!$AY104&gt;0.1,'Opportunity List'!$AY104&lt;=0.25),"Establishing","Mature"))</f>
        <v>Mature</v>
      </c>
      <c r="AY104" s="105">
        <v>0.4</v>
      </c>
      <c r="AZ104" s="11"/>
      <c r="BA104" s="11"/>
      <c r="BB104" s="11"/>
      <c r="BD104" s="11"/>
      <c r="BE104" s="11"/>
      <c r="BF104" s="11"/>
    </row>
    <row r="105" spans="1:58" x14ac:dyDescent="0.25">
      <c r="A105" s="104">
        <v>359</v>
      </c>
      <c r="B105" s="56" t="s">
        <v>314</v>
      </c>
      <c r="C105" s="56" t="s">
        <v>5</v>
      </c>
      <c r="D105" s="56" t="s">
        <v>209</v>
      </c>
      <c r="E105" s="56" t="s">
        <v>186</v>
      </c>
      <c r="F105" s="56" t="s">
        <v>2</v>
      </c>
      <c r="G105" s="56">
        <v>0</v>
      </c>
      <c r="H105" s="57">
        <v>0</v>
      </c>
      <c r="I105" s="56" t="s">
        <v>190</v>
      </c>
      <c r="J105" s="58">
        <v>1.2168897415714752</v>
      </c>
      <c r="K105" s="59">
        <f>('Opportunity List'!$J105*Convert_PJ_to_MWh)/1000</f>
        <v>338.02492821430144</v>
      </c>
      <c r="L105" s="59">
        <v>177.16191206200284</v>
      </c>
      <c r="M105" s="59">
        <f>'Opportunity List'!$N105/Convert_GJ_to_MWh</f>
        <v>6868.7999945049605</v>
      </c>
      <c r="N105" s="59">
        <v>1908</v>
      </c>
      <c r="O105" s="60">
        <v>0.32000000000000006</v>
      </c>
      <c r="P105" s="59">
        <f>'Opportunity List'!$L105*'Opportunity List'!$O105</f>
        <v>56.691811859840918</v>
      </c>
      <c r="Q105" s="60">
        <v>0.4</v>
      </c>
      <c r="R105" s="59">
        <f>'Opportunity List'!$J105*'Opportunity List'!$Q105*Convert_PJ_to_MWh</f>
        <v>135209.97128572056</v>
      </c>
      <c r="S105" s="60">
        <v>0.13950219562152846</v>
      </c>
      <c r="T105" s="59">
        <v>8</v>
      </c>
      <c r="U105" s="59">
        <v>0</v>
      </c>
      <c r="V105" s="59">
        <f>(('Opportunity List'!$R105*'Opportunity List'!$S105)*'Opportunity List'!$O105)*'Opportunity List'!$T105</f>
        <v>48286.944932561506</v>
      </c>
      <c r="W105" s="59">
        <f>'Opportunity List'!$Y105*'Opportunity List'!$P105</f>
        <v>6035.8681165701882</v>
      </c>
      <c r="X105" s="59">
        <f>IF('Opportunity List'!$P105=0,0,IF(OR('Opportunity List'!$A105={600,601}),4.52,IF(OR('Opportunity List'!$A105={602,603,604,605}),1.9,('Opportunity List'!$V105/'Opportunity List'!$P105))))</f>
        <v>851.74460558680414</v>
      </c>
      <c r="Y105" s="59">
        <f>IF('Opportunity List'!$X105=0,0,'Opportunity List'!$X105/'Opportunity List'!$T105)</f>
        <v>106.46807569835052</v>
      </c>
      <c r="Z105" s="61">
        <f>'Opportunity List'!$W105*'Opportunity List'!$H105</f>
        <v>0</v>
      </c>
      <c r="AA105" s="61">
        <f>'Opportunity List'!$Z105+'Opportunity List'!$W105</f>
        <v>6035.8681165701882</v>
      </c>
      <c r="AB105" s="61">
        <f>IF('Opportunity List'!$F105="Electricity", 'Opportunity List'!$W105, 0)+IF('Opportunity List'!$G105="Electricity",'Opportunity List'!$Z105,0)</f>
        <v>6035.8681165701882</v>
      </c>
      <c r="AC105" s="61">
        <f>IF('Opportunity List'!$F105="Natural Gas",'Opportunity List'!$W105, 0)+IF('Opportunity List'!$G105="Natural Gas",'Opportunity List'!$Z105,0)</f>
        <v>0</v>
      </c>
      <c r="AD105" s="61">
        <f>'Opportunity List'!$Y105*VLOOKUP('Opportunity List'!$T105,'Discount rate'!$B$4:$D$45,3,FALSE)</f>
        <v>742.22073707536197</v>
      </c>
      <c r="AE105" s="59">
        <v>58152.115313602902</v>
      </c>
      <c r="AF105" s="62" t="s">
        <v>164</v>
      </c>
      <c r="AG105" s="63">
        <v>0</v>
      </c>
      <c r="AH105" s="64">
        <f>'Opportunity List'!$AG105*VLOOKUP('Opportunity List'!$T105,'Discount rate'!$B$4:$D$45,3,FALSE)</f>
        <v>0</v>
      </c>
      <c r="AI105" s="59">
        <f>'Opportunity List'!$AE105-'Opportunity List'!$AH105</f>
        <v>58152.115313602902</v>
      </c>
      <c r="AJ105" s="64">
        <f>'Opportunity List'!$AI105/'Opportunity List'!$AD105</f>
        <v>78.348815128427731</v>
      </c>
      <c r="AK105" s="59">
        <f>'Opportunity List'!$P105*'Opportunity List'!$AE105</f>
        <v>3296748.7806105497</v>
      </c>
      <c r="AL105" s="59">
        <v>8760</v>
      </c>
      <c r="AM105" s="65">
        <v>0.50694444443053055</v>
      </c>
      <c r="AN105" s="65">
        <v>0.50694444443053044</v>
      </c>
      <c r="AO105" s="65">
        <v>0.90000000000000013</v>
      </c>
      <c r="AP105" s="65">
        <v>0.6249999999801229</v>
      </c>
      <c r="AQ105" s="65">
        <v>0.33333333328032771</v>
      </c>
      <c r="AR105" s="65">
        <v>0.62499999998012279</v>
      </c>
      <c r="AS105" s="65" t="e">
        <f>#VALUE!</f>
        <v>#VALUE!</v>
      </c>
      <c r="AT105" s="65" t="e">
        <f>#VALUE!</f>
        <v>#VALUE!</v>
      </c>
      <c r="AU105" s="65" t="e">
        <f>#VALUE!</f>
        <v>#VALUE!</v>
      </c>
      <c r="AV105" s="65" t="e">
        <f>#VALUE!</f>
        <v>#VALUE!</v>
      </c>
      <c r="AW105" s="65" t="e">
        <f>#VALUE!</f>
        <v>#VALUE!</v>
      </c>
      <c r="AX105" s="56" t="str">
        <f>IF('Opportunity List'!$AY105&lt;=0.1,"Early",IF(AND('Opportunity List'!$AY105&gt;0.1,'Opportunity List'!$AY105&lt;=0.25),"Establishing","Mature"))</f>
        <v>Mature</v>
      </c>
      <c r="AY105" s="105">
        <v>0.67999999999999994</v>
      </c>
      <c r="AZ105" s="11"/>
      <c r="BA105" s="11"/>
      <c r="BB105" s="11"/>
      <c r="BD105" s="11"/>
      <c r="BE105" s="11"/>
      <c r="BF105" s="11"/>
    </row>
    <row r="106" spans="1:58" x14ac:dyDescent="0.25">
      <c r="A106" s="104">
        <v>328</v>
      </c>
      <c r="B106" s="56" t="s">
        <v>245</v>
      </c>
      <c r="C106" s="56" t="s">
        <v>5</v>
      </c>
      <c r="D106" s="56" t="s">
        <v>211</v>
      </c>
      <c r="E106" s="56" t="s">
        <v>189</v>
      </c>
      <c r="F106" s="56" t="s">
        <v>2</v>
      </c>
      <c r="G106" s="56">
        <v>0</v>
      </c>
      <c r="H106" s="57">
        <v>0</v>
      </c>
      <c r="I106" s="56" t="s">
        <v>190</v>
      </c>
      <c r="J106" s="58">
        <v>6.1163448256977277</v>
      </c>
      <c r="K106" s="59">
        <f>('Opportunity List'!$J106*Convert_PJ_to_MWh)/1000</f>
        <v>1698.984673804938</v>
      </c>
      <c r="L106" s="59">
        <v>493.89089354794714</v>
      </c>
      <c r="M106" s="59">
        <f>'Opportunity List'!$N106/Convert_GJ_to_MWh</f>
        <v>12383.999990092801</v>
      </c>
      <c r="N106" s="59">
        <v>3440</v>
      </c>
      <c r="O106" s="60">
        <v>0.16000000000000003</v>
      </c>
      <c r="P106" s="59">
        <f>'Opportunity List'!$L106*'Opportunity List'!$O106</f>
        <v>79.022542967671555</v>
      </c>
      <c r="Q106" s="60">
        <v>0.05</v>
      </c>
      <c r="R106" s="59">
        <f>'Opportunity List'!$J106*'Opportunity List'!$Q106*Convert_PJ_to_MWh</f>
        <v>84949.233690246911</v>
      </c>
      <c r="S106" s="60">
        <v>1.0714028350221019E-2</v>
      </c>
      <c r="T106" s="59">
        <v>11</v>
      </c>
      <c r="U106" s="59">
        <v>0</v>
      </c>
      <c r="V106" s="59">
        <f>(('Opportunity List'!$R106*'Opportunity List'!$S106)*'Opportunity List'!$O106)*'Opportunity List'!$T106</f>
        <v>1601.8613566328668</v>
      </c>
      <c r="W106" s="59">
        <f>'Opportunity List'!$Y106*'Opportunity List'!$P106</f>
        <v>145.62375969389697</v>
      </c>
      <c r="X106" s="59">
        <f>IF('Opportunity List'!$P106=0,0,IF(OR('Opportunity List'!$A106={600,601}),4.52,IF(OR('Opportunity List'!$A106={602,603,604,605}),1.9,('Opportunity List'!$V106/'Opportunity List'!$P106))))</f>
        <v>20.270941638618169</v>
      </c>
      <c r="Y106" s="59">
        <f>IF('Opportunity List'!$X106=0,0,'Opportunity List'!$X106/'Opportunity List'!$T106)</f>
        <v>1.8428128762380154</v>
      </c>
      <c r="Z106" s="61">
        <f>'Opportunity List'!$W106*'Opportunity List'!$H106</f>
        <v>0</v>
      </c>
      <c r="AA106" s="61">
        <f>'Opportunity List'!$Z106+'Opportunity List'!$W106</f>
        <v>145.62375969389697</v>
      </c>
      <c r="AB106" s="61">
        <f>IF('Opportunity List'!$F106="Electricity", 'Opportunity List'!$W106, 0)+IF('Opportunity List'!$G106="Electricity",'Opportunity List'!$Z106,0)</f>
        <v>145.62375969389697</v>
      </c>
      <c r="AC106" s="61">
        <f>IF('Opportunity List'!$F106="Natural Gas",'Opportunity List'!$W106, 0)+IF('Opportunity List'!$G106="Natural Gas",'Opportunity List'!$Z106,0)</f>
        <v>0</v>
      </c>
      <c r="AD106" s="61">
        <f>'Opportunity List'!$Y106*VLOOKUP('Opportunity List'!$T106,'Discount rate'!$B$4:$D$45,3,FALSE)</f>
        <v>15.661466499767227</v>
      </c>
      <c r="AE106" s="59">
        <v>1006.3194995365063</v>
      </c>
      <c r="AF106" s="62" t="s">
        <v>168</v>
      </c>
      <c r="AG106" s="63">
        <v>0</v>
      </c>
      <c r="AH106" s="64">
        <f>'Opportunity List'!$AG106*VLOOKUP('Opportunity List'!$T106,'Discount rate'!$B$4:$D$45,3,FALSE)</f>
        <v>0</v>
      </c>
      <c r="AI106" s="59">
        <f>'Opportunity List'!$AE106-'Opportunity List'!$AH106</f>
        <v>1006.3194995365063</v>
      </c>
      <c r="AJ106" s="64">
        <f>'Opportunity List'!$AI106/'Opportunity List'!$AD106</f>
        <v>64.25448725069667</v>
      </c>
      <c r="AK106" s="59">
        <f>'Opportunity List'!$P106*'Opportunity List'!$AE106</f>
        <v>79521.925891329302</v>
      </c>
      <c r="AL106" s="59">
        <v>8760</v>
      </c>
      <c r="AM106" s="65">
        <v>0.82284185146427868</v>
      </c>
      <c r="AN106" s="65">
        <v>0.84944399917306856</v>
      </c>
      <c r="AO106" s="65">
        <v>0.94876749433988528</v>
      </c>
      <c r="AP106" s="65">
        <v>0.91622755479240015</v>
      </c>
      <c r="AQ106" s="65">
        <v>0.86607206119089575</v>
      </c>
      <c r="AR106" s="65">
        <v>0.85079393696212335</v>
      </c>
      <c r="AS106" s="65" t="e">
        <f>#VALUE!</f>
        <v>#VALUE!</v>
      </c>
      <c r="AT106" s="65" t="e">
        <f>#VALUE!</f>
        <v>#VALUE!</v>
      </c>
      <c r="AU106" s="65" t="e">
        <f>#VALUE!</f>
        <v>#VALUE!</v>
      </c>
      <c r="AV106" s="65" t="e">
        <f>#VALUE!</f>
        <v>#VALUE!</v>
      </c>
      <c r="AW106" s="65" t="e">
        <f>#VALUE!</f>
        <v>#VALUE!</v>
      </c>
      <c r="AX106" s="56" t="str">
        <f>IF('Opportunity List'!$AY106&lt;=0.1,"Early",IF(AND('Opportunity List'!$AY106&gt;0.1,'Opportunity List'!$AY106&lt;=0.25),"Establishing","Mature"))</f>
        <v>Establishing</v>
      </c>
      <c r="AY106" s="105">
        <v>0.25</v>
      </c>
      <c r="AZ106" s="11"/>
      <c r="BA106" s="11"/>
      <c r="BB106" s="11"/>
      <c r="BD106" s="11"/>
      <c r="BE106" s="11"/>
      <c r="BF106" s="11"/>
    </row>
    <row r="107" spans="1:58" x14ac:dyDescent="0.25">
      <c r="A107" s="104">
        <v>553</v>
      </c>
      <c r="B107" s="56" t="s">
        <v>206</v>
      </c>
      <c r="C107" s="56" t="s">
        <v>5</v>
      </c>
      <c r="D107" s="56" t="s">
        <v>211</v>
      </c>
      <c r="E107" s="56" t="s">
        <v>210</v>
      </c>
      <c r="F107" s="56" t="s">
        <v>2</v>
      </c>
      <c r="G107" s="56">
        <v>0</v>
      </c>
      <c r="H107" s="57">
        <v>0</v>
      </c>
      <c r="I107" s="56" t="s">
        <v>190</v>
      </c>
      <c r="J107" s="58">
        <v>6.1163448256977277</v>
      </c>
      <c r="K107" s="59">
        <f>('Opportunity List'!$J107*Convert_PJ_to_MWh)/1000</f>
        <v>1698.984673804938</v>
      </c>
      <c r="L107" s="59">
        <v>493.89089354794714</v>
      </c>
      <c r="M107" s="59">
        <f>'Opportunity List'!$N107/Convert_GJ_to_MWh</f>
        <v>12383.999990092801</v>
      </c>
      <c r="N107" s="59">
        <v>3440</v>
      </c>
      <c r="O107" s="60">
        <v>0</v>
      </c>
      <c r="P107" s="59">
        <f>'Opportunity List'!$L107*'Opportunity List'!$O107</f>
        <v>0</v>
      </c>
      <c r="Q107" s="60">
        <v>0</v>
      </c>
      <c r="R107" s="59">
        <f>'Opportunity List'!$J107*'Opportunity List'!$Q107*Convert_PJ_to_MWh</f>
        <v>0</v>
      </c>
      <c r="S107" s="60">
        <v>0</v>
      </c>
      <c r="T107" s="59">
        <v>0</v>
      </c>
      <c r="U107" s="59">
        <v>0</v>
      </c>
      <c r="V107" s="59">
        <f>(('Opportunity List'!$R107*'Opportunity List'!$S107)*'Opportunity List'!$O107)*'Opportunity List'!$T107</f>
        <v>0</v>
      </c>
      <c r="W107" s="59">
        <f>'Opportunity List'!$Y107*'Opportunity List'!$P107</f>
        <v>0</v>
      </c>
      <c r="X107" s="59">
        <f>IF('Opportunity List'!$P107=0,0,IF(OR('Opportunity List'!$A107={600,601}),4.52,IF(OR('Opportunity List'!$A107={602,603,604,605}),1.9,('Opportunity List'!$V107/'Opportunity List'!$P107))))</f>
        <v>0</v>
      </c>
      <c r="Y107" s="59">
        <f>IF('Opportunity List'!$X107=0,0,'Opportunity List'!$X107/'Opportunity List'!$T107)</f>
        <v>0</v>
      </c>
      <c r="Z107" s="61">
        <f>'Opportunity List'!$W107*'Opportunity List'!$H107</f>
        <v>0</v>
      </c>
      <c r="AA107" s="61">
        <f>'Opportunity List'!$Z107+'Opportunity List'!$W107</f>
        <v>0</v>
      </c>
      <c r="AB107" s="61">
        <f>IF('Opportunity List'!$F107="Electricity", 'Opportunity List'!$W107, 0)+IF('Opportunity List'!$G107="Electricity",'Opportunity List'!$Z107,0)</f>
        <v>0</v>
      </c>
      <c r="AC107" s="61">
        <f>IF('Opportunity List'!$F107="Natural Gas",'Opportunity List'!$W107, 0)+IF('Opportunity List'!$G107="Natural Gas",'Opportunity List'!$Z107,0)</f>
        <v>0</v>
      </c>
      <c r="AD107" s="61">
        <f>'Opportunity List'!$Y107*VLOOKUP('Opportunity List'!$T107,'Discount rate'!$B$4:$D$45,3,FALSE)</f>
        <v>0</v>
      </c>
      <c r="AE107" s="59">
        <v>4119.3557025042755</v>
      </c>
      <c r="AF107" s="62" t="s">
        <v>164</v>
      </c>
      <c r="AG107" s="63">
        <v>0</v>
      </c>
      <c r="AH107" s="64">
        <f>'Opportunity List'!$AG107*VLOOKUP('Opportunity List'!$T107,'Discount rate'!$B$4:$D$45,3,FALSE)</f>
        <v>0</v>
      </c>
      <c r="AI107" s="59">
        <f>'Opportunity List'!$AE107-'Opportunity List'!$AH107</f>
        <v>4119.3557025042755</v>
      </c>
      <c r="AJ107" s="64" t="e">
        <f>'Opportunity List'!$AI107/'Opportunity List'!$AD107</f>
        <v>#DIV/0!</v>
      </c>
      <c r="AK107" s="59">
        <f>'Opportunity List'!$P107*'Opportunity List'!$AE107</f>
        <v>0</v>
      </c>
      <c r="AL107" s="59">
        <v>0</v>
      </c>
      <c r="AM107" s="65">
        <v>0</v>
      </c>
      <c r="AN107" s="65">
        <v>0</v>
      </c>
      <c r="AO107" s="65">
        <v>0</v>
      </c>
      <c r="AP107" s="65">
        <v>0</v>
      </c>
      <c r="AQ107" s="65">
        <v>0</v>
      </c>
      <c r="AR107" s="65">
        <v>0</v>
      </c>
      <c r="AS107" s="65" t="e">
        <f>#VALUE!</f>
        <v>#VALUE!</v>
      </c>
      <c r="AT107" s="65" t="e">
        <f>#VALUE!</f>
        <v>#VALUE!</v>
      </c>
      <c r="AU107" s="65" t="e">
        <f>#VALUE!</f>
        <v>#VALUE!</v>
      </c>
      <c r="AV107" s="65" t="e">
        <f>#VALUE!</f>
        <v>#VALUE!</v>
      </c>
      <c r="AW107" s="65" t="e">
        <f>#VALUE!</f>
        <v>#VALUE!</v>
      </c>
      <c r="AX107" s="56" t="str">
        <f>IF('Opportunity List'!$AY107&lt;=0.1,"Early",IF(AND('Opportunity List'!$AY107&gt;0.1,'Opportunity List'!$AY107&lt;=0.25),"Establishing","Mature"))</f>
        <v>Establishing</v>
      </c>
      <c r="AY107" s="105">
        <v>0.25</v>
      </c>
      <c r="AZ107" s="11"/>
      <c r="BA107" s="11"/>
      <c r="BB107" s="11"/>
      <c r="BD107" s="11"/>
      <c r="BE107" s="11"/>
      <c r="BF107" s="11"/>
    </row>
    <row r="108" spans="1:58" x14ac:dyDescent="0.25">
      <c r="A108" s="104">
        <v>180</v>
      </c>
      <c r="B108" s="56" t="s">
        <v>206</v>
      </c>
      <c r="C108" s="56" t="s">
        <v>5</v>
      </c>
      <c r="D108" s="56" t="s">
        <v>211</v>
      </c>
      <c r="E108" s="56" t="s">
        <v>166</v>
      </c>
      <c r="F108" s="56" t="s">
        <v>159</v>
      </c>
      <c r="G108" s="56">
        <v>0</v>
      </c>
      <c r="H108" s="57">
        <v>0</v>
      </c>
      <c r="I108" s="56" t="s">
        <v>190</v>
      </c>
      <c r="J108" s="58">
        <v>1.5417964714982544</v>
      </c>
      <c r="K108" s="59">
        <f>('Opportunity List'!$J108*Convert_PJ_to_MWh)/1000</f>
        <v>428.27679763840746</v>
      </c>
      <c r="L108" s="59">
        <v>195.95432904168339</v>
      </c>
      <c r="M108" s="59">
        <f>'Opportunity List'!$N108/Convert_GJ_to_MWh</f>
        <v>7868.1419175835545</v>
      </c>
      <c r="N108" s="59">
        <v>2185.5949788550188</v>
      </c>
      <c r="O108" s="60">
        <v>0.6</v>
      </c>
      <c r="P108" s="59">
        <f>'Opportunity List'!$L108*'Opportunity List'!$O108</f>
        <v>117.57259742501003</v>
      </c>
      <c r="Q108" s="60">
        <v>0.05</v>
      </c>
      <c r="R108" s="59">
        <f>'Opportunity List'!$J108*'Opportunity List'!$Q108*Convert_PJ_to_MWh</f>
        <v>21413.839881920376</v>
      </c>
      <c r="S108" s="60">
        <v>0.30010092307692304</v>
      </c>
      <c r="T108" s="59">
        <v>11</v>
      </c>
      <c r="U108" s="59">
        <v>0</v>
      </c>
      <c r="V108" s="59">
        <f>(('Opportunity List'!$R108*'Opportunity List'!$S108)*'Opportunity List'!$O108)*'Opportunity List'!$T108</f>
        <v>42413.666560225836</v>
      </c>
      <c r="W108" s="59">
        <f>'Opportunity List'!$Y108*'Opportunity List'!$P108</f>
        <v>3855.7878691114397</v>
      </c>
      <c r="X108" s="59">
        <f>IF('Opportunity List'!$P108=0,0,IF(OR('Opportunity List'!$A108={600,601}),4.52,IF(OR('Opportunity List'!$A108={602,603,604,605}),1.9,('Opportunity List'!$V108/'Opportunity List'!$P108))))</f>
        <v>360.74448884467364</v>
      </c>
      <c r="Y108" s="59">
        <f>IF('Opportunity List'!$X108=0,0,'Opportunity List'!$X108/'Opportunity List'!$T108)</f>
        <v>32.794953531333967</v>
      </c>
      <c r="Z108" s="61">
        <f>'Opportunity List'!$W108*'Opportunity List'!$H108</f>
        <v>0</v>
      </c>
      <c r="AA108" s="61">
        <f>'Opportunity List'!$Z108+'Opportunity List'!$W108</f>
        <v>3855.7878691114397</v>
      </c>
      <c r="AB108" s="61">
        <f>IF('Opportunity List'!$F108="Electricity", 'Opportunity List'!$W108, 0)+IF('Opportunity List'!$G108="Electricity",'Opportunity List'!$Z108,0)</f>
        <v>0</v>
      </c>
      <c r="AC108" s="61">
        <f>IF('Opportunity List'!$F108="Natural Gas",'Opportunity List'!$W108, 0)+IF('Opportunity List'!$G108="Natural Gas",'Opportunity List'!$Z108,0)</f>
        <v>3855.7878691114397</v>
      </c>
      <c r="AD108" s="61">
        <f>'Opportunity List'!$Y108*VLOOKUP('Opportunity List'!$T108,'Discount rate'!$B$4:$D$45,3,FALSE)</f>
        <v>278.71362997035607</v>
      </c>
      <c r="AE108" s="59">
        <v>4312.7978551564556</v>
      </c>
      <c r="AF108" s="62" t="s">
        <v>164</v>
      </c>
      <c r="AG108" s="63">
        <v>0</v>
      </c>
      <c r="AH108" s="64">
        <f>'Opportunity List'!$AG108*VLOOKUP('Opportunity List'!$T108,'Discount rate'!$B$4:$D$45,3,FALSE)</f>
        <v>0</v>
      </c>
      <c r="AI108" s="59">
        <f>'Opportunity List'!$AE108-'Opportunity List'!$AH108</f>
        <v>4312.7978551564556</v>
      </c>
      <c r="AJ108" s="64">
        <f>'Opportunity List'!$AI108/'Opportunity List'!$AD108</f>
        <v>15.473939525724537</v>
      </c>
      <c r="AK108" s="59">
        <f>'Opportunity List'!$P108*'Opportunity List'!$AE108</f>
        <v>507066.84599975665</v>
      </c>
      <c r="AL108" s="59" t="s">
        <v>175</v>
      </c>
      <c r="AM108" s="65" t="s">
        <v>175</v>
      </c>
      <c r="AN108" s="65" t="s">
        <v>175</v>
      </c>
      <c r="AO108" s="65" t="s">
        <v>175</v>
      </c>
      <c r="AP108" s="65" t="s">
        <v>175</v>
      </c>
      <c r="AQ108" s="65" t="s">
        <v>175</v>
      </c>
      <c r="AR108" s="65" t="s">
        <v>175</v>
      </c>
      <c r="AS108" s="65" t="e">
        <f>#VALUE!</f>
        <v>#VALUE!</v>
      </c>
      <c r="AT108" s="65" t="e">
        <f>#VALUE!</f>
        <v>#VALUE!</v>
      </c>
      <c r="AU108" s="65" t="e">
        <f>#VALUE!</f>
        <v>#VALUE!</v>
      </c>
      <c r="AV108" s="65" t="e">
        <f>#VALUE!</f>
        <v>#VALUE!</v>
      </c>
      <c r="AW108" s="65" t="e">
        <f>#VALUE!</f>
        <v>#VALUE!</v>
      </c>
      <c r="AX108" s="56" t="str">
        <f>IF('Opportunity List'!$AY108&lt;=0.1,"Early",IF(AND('Opportunity List'!$AY108&gt;0.1,'Opportunity List'!$AY108&lt;=0.25),"Establishing","Mature"))</f>
        <v>Establishing</v>
      </c>
      <c r="AY108" s="105">
        <v>0.25</v>
      </c>
      <c r="AZ108" s="11"/>
      <c r="BA108" s="11"/>
      <c r="BB108" s="11"/>
      <c r="BD108" s="11"/>
      <c r="BE108" s="11"/>
      <c r="BF108" s="11"/>
    </row>
    <row r="109" spans="1:58" x14ac:dyDescent="0.25">
      <c r="A109" s="104">
        <v>273</v>
      </c>
      <c r="B109" s="56" t="s">
        <v>212</v>
      </c>
      <c r="C109" s="56" t="s">
        <v>5</v>
      </c>
      <c r="D109" s="56" t="s">
        <v>211</v>
      </c>
      <c r="E109" s="56" t="s">
        <v>170</v>
      </c>
      <c r="F109" s="56" t="s">
        <v>2</v>
      </c>
      <c r="G109" s="56">
        <v>0</v>
      </c>
      <c r="H109" s="57">
        <v>0</v>
      </c>
      <c r="I109" s="56" t="s">
        <v>190</v>
      </c>
      <c r="J109" s="58">
        <v>6.1163448256977277</v>
      </c>
      <c r="K109" s="59">
        <f>('Opportunity List'!$J109*Convert_PJ_to_MWh)/1000</f>
        <v>1698.984673804938</v>
      </c>
      <c r="L109" s="59">
        <v>493.89089354794714</v>
      </c>
      <c r="M109" s="59">
        <f>'Opportunity List'!$N109/Convert_GJ_to_MWh</f>
        <v>12383.999990092801</v>
      </c>
      <c r="N109" s="59">
        <v>3440</v>
      </c>
      <c r="O109" s="60">
        <v>0.31999999999999995</v>
      </c>
      <c r="P109" s="59">
        <f>'Opportunity List'!$L109*'Opportunity List'!$O109</f>
        <v>158.04508593534305</v>
      </c>
      <c r="Q109" s="60">
        <v>0.2</v>
      </c>
      <c r="R109" s="59">
        <f>'Opportunity List'!$J109*'Opportunity List'!$Q109*Convert_PJ_to_MWh</f>
        <v>339796.93476098764</v>
      </c>
      <c r="S109" s="60">
        <v>9.4703426284486067E-2</v>
      </c>
      <c r="T109" s="59">
        <v>12</v>
      </c>
      <c r="U109" s="59">
        <v>0</v>
      </c>
      <c r="V109" s="59">
        <f>(('Opportunity List'!$R109*'Opportunity List'!$S109)*'Opportunity List'!$O109)*'Opportunity List'!$T109</f>
        <v>123570.94641727299</v>
      </c>
      <c r="W109" s="59">
        <f>'Opportunity List'!$Y109*'Opportunity List'!$P109</f>
        <v>10297.578868106082</v>
      </c>
      <c r="X109" s="59">
        <f>IF('Opportunity List'!$P109=0,0,IF(OR('Opportunity List'!$A109={600,601}),4.52,IF(OR('Opportunity List'!$A109={602,603,604,605}),1.9,('Opportunity List'!$V109/'Opportunity List'!$P109))))</f>
        <v>781.87148740471696</v>
      </c>
      <c r="Y109" s="59">
        <f>IF('Opportunity List'!$X109=0,0,'Opportunity List'!$X109/'Opportunity List'!$T109)</f>
        <v>65.155957283726408</v>
      </c>
      <c r="Z109" s="61">
        <f>'Opportunity List'!$W109*'Opportunity List'!$H109</f>
        <v>0</v>
      </c>
      <c r="AA109" s="61">
        <f>'Opportunity List'!$Z109+'Opportunity List'!$W109</f>
        <v>10297.578868106082</v>
      </c>
      <c r="AB109" s="61">
        <f>IF('Opportunity List'!$F109="Electricity", 'Opportunity List'!$W109, 0)+IF('Opportunity List'!$G109="Electricity",'Opportunity List'!$Z109,0)</f>
        <v>10297.578868106082</v>
      </c>
      <c r="AC109" s="61">
        <f>IF('Opportunity List'!$F109="Natural Gas",'Opportunity List'!$W109, 0)+IF('Opportunity List'!$G109="Natural Gas",'Opportunity List'!$Z109,0)</f>
        <v>0</v>
      </c>
      <c r="AD109" s="61">
        <f>'Opportunity List'!$Y109*VLOOKUP('Opportunity List'!$T109,'Discount rate'!$B$4:$D$45,3,FALSE)</f>
        <v>582.66928634048907</v>
      </c>
      <c r="AE109" s="59">
        <v>25071.996848948627</v>
      </c>
      <c r="AF109" s="62" t="s">
        <v>164</v>
      </c>
      <c r="AG109" s="63">
        <v>0</v>
      </c>
      <c r="AH109" s="64">
        <f>'Opportunity List'!$AG109*VLOOKUP('Opportunity List'!$T109,'Discount rate'!$B$4:$D$45,3,FALSE)</f>
        <v>0</v>
      </c>
      <c r="AI109" s="59">
        <f>'Opportunity List'!$AE109-'Opportunity List'!$AH109</f>
        <v>25071.996848948627</v>
      </c>
      <c r="AJ109" s="64">
        <f>'Opportunity List'!$AI109/'Opportunity List'!$AD109</f>
        <v>43.029549414584274</v>
      </c>
      <c r="AK109" s="59">
        <f>'Opportunity List'!$P109*'Opportunity List'!$AE109</f>
        <v>3962505.896562736</v>
      </c>
      <c r="AL109" s="59">
        <v>8760</v>
      </c>
      <c r="AM109" s="65">
        <v>0.32761406022090517</v>
      </c>
      <c r="AN109" s="65">
        <v>0.32761406022090528</v>
      </c>
      <c r="AO109" s="65">
        <v>0.898799268018737</v>
      </c>
      <c r="AP109" s="65">
        <v>0.61189567879617424</v>
      </c>
      <c r="AQ109" s="65">
        <v>8.8046091304778591E-3</v>
      </c>
      <c r="AR109" s="65">
        <v>0.61189567879617446</v>
      </c>
      <c r="AS109" s="65" t="e">
        <f>#VALUE!</f>
        <v>#VALUE!</v>
      </c>
      <c r="AT109" s="65" t="e">
        <f>#VALUE!</f>
        <v>#VALUE!</v>
      </c>
      <c r="AU109" s="65" t="e">
        <f>#VALUE!</f>
        <v>#VALUE!</v>
      </c>
      <c r="AV109" s="65" t="e">
        <f>#VALUE!</f>
        <v>#VALUE!</v>
      </c>
      <c r="AW109" s="65" t="e">
        <f>#VALUE!</f>
        <v>#VALUE!</v>
      </c>
      <c r="AX109" s="56" t="str">
        <f>IF('Opportunity List'!$AY109&lt;=0.1,"Early",IF(AND('Opportunity List'!$AY109&gt;0.1,'Opportunity List'!$AY109&lt;=0.25),"Establishing","Mature"))</f>
        <v>Establishing</v>
      </c>
      <c r="AY109" s="105">
        <v>0.25</v>
      </c>
      <c r="AZ109" s="11"/>
      <c r="BA109" s="11"/>
      <c r="BB109" s="11"/>
      <c r="BD109" s="11"/>
      <c r="BE109" s="11"/>
      <c r="BF109" s="11"/>
    </row>
    <row r="110" spans="1:58" x14ac:dyDescent="0.25">
      <c r="A110" s="104">
        <v>552</v>
      </c>
      <c r="B110" s="56" t="s">
        <v>212</v>
      </c>
      <c r="C110" s="56" t="s">
        <v>5</v>
      </c>
      <c r="D110" s="56" t="s">
        <v>211</v>
      </c>
      <c r="E110" s="56" t="s">
        <v>170</v>
      </c>
      <c r="F110" s="56" t="s">
        <v>159</v>
      </c>
      <c r="G110" s="56">
        <v>0</v>
      </c>
      <c r="H110" s="57">
        <v>0</v>
      </c>
      <c r="I110" s="56" t="s">
        <v>190</v>
      </c>
      <c r="J110" s="58">
        <v>1.5417964714982544</v>
      </c>
      <c r="K110" s="59">
        <f>('Opportunity List'!$J110*Convert_PJ_to_MWh)/1000</f>
        <v>428.27679763840746</v>
      </c>
      <c r="L110" s="59">
        <v>195.95432904168339</v>
      </c>
      <c r="M110" s="59">
        <f>'Opportunity List'!$N110/Convert_GJ_to_MWh</f>
        <v>7868.1419175835545</v>
      </c>
      <c r="N110" s="59">
        <v>2185.5949788550188</v>
      </c>
      <c r="O110" s="60">
        <v>0.31999999999999995</v>
      </c>
      <c r="P110" s="59">
        <f>'Opportunity List'!$L110*'Opportunity List'!$O110</f>
        <v>62.705385293338679</v>
      </c>
      <c r="Q110" s="60">
        <v>0.8</v>
      </c>
      <c r="R110" s="59">
        <f>'Opportunity List'!$J110*'Opportunity List'!$Q110*Convert_PJ_to_MWh</f>
        <v>342621.43811072601</v>
      </c>
      <c r="S110" s="60">
        <v>8.9972292590306507E-2</v>
      </c>
      <c r="T110" s="59">
        <v>12</v>
      </c>
      <c r="U110" s="59">
        <v>0</v>
      </c>
      <c r="V110" s="59">
        <f>(('Opportunity List'!$R110*'Opportunity List'!$S110)*'Opportunity List'!$O110)*'Opportunity List'!$T110</f>
        <v>118373.51530525374</v>
      </c>
      <c r="W110" s="59">
        <f>'Opportunity List'!$Y110*'Opportunity List'!$P110</f>
        <v>9864.4596087711452</v>
      </c>
      <c r="X110" s="59">
        <f>IF('Opportunity List'!$P110=0,0,IF(OR('Opportunity List'!$A110={600,601}),4.52,IF(OR('Opportunity List'!$A110={602,603,604,605}),1.9,('Opportunity List'!$V110/'Opportunity List'!$P110))))</f>
        <v>1887.772712845906</v>
      </c>
      <c r="Y110" s="59">
        <f>IF('Opportunity List'!$X110=0,0,'Opportunity List'!$X110/'Opportunity List'!$T110)</f>
        <v>157.31439273715884</v>
      </c>
      <c r="Z110" s="61">
        <f>'Opportunity List'!$W110*'Opportunity List'!$H110</f>
        <v>0</v>
      </c>
      <c r="AA110" s="61">
        <f>'Opportunity List'!$Z110+'Opportunity List'!$W110</f>
        <v>9864.4596087711452</v>
      </c>
      <c r="AB110" s="61">
        <f>IF('Opportunity List'!$F110="Electricity", 'Opportunity List'!$W110, 0)+IF('Opportunity List'!$G110="Electricity",'Opportunity List'!$Z110,0)</f>
        <v>0</v>
      </c>
      <c r="AC110" s="61">
        <f>IF('Opportunity List'!$F110="Natural Gas",'Opportunity List'!$W110, 0)+IF('Opportunity List'!$G110="Natural Gas",'Opportunity List'!$Z110,0)</f>
        <v>9864.4596087711452</v>
      </c>
      <c r="AD110" s="61">
        <f>'Opportunity List'!$Y110*VLOOKUP('Opportunity List'!$T110,'Discount rate'!$B$4:$D$45,3,FALSE)</f>
        <v>1406.8132641823936</v>
      </c>
      <c r="AE110" s="59">
        <v>25071.996848948627</v>
      </c>
      <c r="AF110" s="62" t="s">
        <v>164</v>
      </c>
      <c r="AG110" s="63">
        <v>0</v>
      </c>
      <c r="AH110" s="64">
        <f>'Opportunity List'!$AG110*VLOOKUP('Opportunity List'!$T110,'Discount rate'!$B$4:$D$45,3,FALSE)</f>
        <v>0</v>
      </c>
      <c r="AI110" s="59">
        <f>'Opportunity List'!$AE110-'Opportunity List'!$AH110</f>
        <v>25071.996848948627</v>
      </c>
      <c r="AJ110" s="64">
        <f>'Opportunity List'!$AI110/'Opportunity List'!$AD110</f>
        <v>17.821837117465535</v>
      </c>
      <c r="AK110" s="59">
        <f>'Opportunity List'!$P110*'Opportunity List'!$AE110</f>
        <v>1572149.2224866969</v>
      </c>
      <c r="AL110" s="59">
        <v>0</v>
      </c>
      <c r="AM110" s="65">
        <v>0</v>
      </c>
      <c r="AN110" s="65">
        <v>0</v>
      </c>
      <c r="AO110" s="65">
        <v>0</v>
      </c>
      <c r="AP110" s="65">
        <v>0</v>
      </c>
      <c r="AQ110" s="65">
        <v>0</v>
      </c>
      <c r="AR110" s="65">
        <v>0</v>
      </c>
      <c r="AS110" s="65" t="e">
        <f>#VALUE!</f>
        <v>#VALUE!</v>
      </c>
      <c r="AT110" s="65" t="e">
        <f>#VALUE!</f>
        <v>#VALUE!</v>
      </c>
      <c r="AU110" s="65" t="e">
        <f>#VALUE!</f>
        <v>#VALUE!</v>
      </c>
      <c r="AV110" s="65" t="e">
        <f>#VALUE!</f>
        <v>#VALUE!</v>
      </c>
      <c r="AW110" s="65" t="e">
        <f>#VALUE!</f>
        <v>#VALUE!</v>
      </c>
      <c r="AX110" s="56" t="str">
        <f>IF('Opportunity List'!$AY110&lt;=0.1,"Early",IF(AND('Opportunity List'!$AY110&gt;0.1,'Opportunity List'!$AY110&lt;=0.25),"Establishing","Mature"))</f>
        <v>Establishing</v>
      </c>
      <c r="AY110" s="105">
        <v>0.25</v>
      </c>
      <c r="AZ110" s="11"/>
      <c r="BA110" s="11"/>
      <c r="BB110" s="11"/>
      <c r="BD110" s="11"/>
      <c r="BE110" s="11"/>
      <c r="BF110" s="11"/>
    </row>
    <row r="111" spans="1:58" x14ac:dyDescent="0.25">
      <c r="A111" s="104">
        <v>314</v>
      </c>
      <c r="B111" s="56" t="s">
        <v>234</v>
      </c>
      <c r="C111" s="56" t="s">
        <v>5</v>
      </c>
      <c r="D111" s="56" t="s">
        <v>211</v>
      </c>
      <c r="E111" s="56" t="s">
        <v>170</v>
      </c>
      <c r="F111" s="56" t="s">
        <v>2</v>
      </c>
      <c r="G111" s="56">
        <v>0</v>
      </c>
      <c r="H111" s="57">
        <v>0</v>
      </c>
      <c r="I111" s="56" t="s">
        <v>190</v>
      </c>
      <c r="J111" s="58">
        <v>6.1163448256977277</v>
      </c>
      <c r="K111" s="59">
        <f>('Opportunity List'!$J111*Convert_PJ_to_MWh)/1000</f>
        <v>1698.984673804938</v>
      </c>
      <c r="L111" s="59">
        <v>493.89089354794714</v>
      </c>
      <c r="M111" s="59">
        <f>'Opportunity List'!$N111/Convert_GJ_to_MWh</f>
        <v>12383.999990092801</v>
      </c>
      <c r="N111" s="59">
        <v>3440</v>
      </c>
      <c r="O111" s="60">
        <v>0.16000000000000003</v>
      </c>
      <c r="P111" s="59">
        <f>'Opportunity List'!$L111*'Opportunity List'!$O111</f>
        <v>79.022542967671555</v>
      </c>
      <c r="Q111" s="60">
        <v>0.2</v>
      </c>
      <c r="R111" s="59">
        <f>'Opportunity List'!$J111*'Opportunity List'!$Q111*Convert_PJ_to_MWh</f>
        <v>339796.93476098764</v>
      </c>
      <c r="S111" s="60">
        <v>0.16071042525331528</v>
      </c>
      <c r="T111" s="59">
        <v>16</v>
      </c>
      <c r="U111" s="59">
        <v>0</v>
      </c>
      <c r="V111" s="59">
        <f>(('Opportunity List'!$R111*'Opportunity List'!$S111)*'Opportunity List'!$O111)*'Opportunity List'!$T111</f>
        <v>139798.80930614108</v>
      </c>
      <c r="W111" s="59">
        <f>'Opportunity List'!$Y111*'Opportunity List'!$P111</f>
        <v>8737.4255816338173</v>
      </c>
      <c r="X111" s="59">
        <f>IF('Opportunity List'!$P111=0,0,IF(OR('Opportunity List'!$A111={600,601}),4.52,IF(OR('Opportunity List'!$A111={602,603,604,605}),1.9,('Opportunity List'!$V111/'Opportunity List'!$P111))))</f>
        <v>1769.1003611884946</v>
      </c>
      <c r="Y111" s="59">
        <f>IF('Opportunity List'!$X111=0,0,'Opportunity List'!$X111/'Opportunity List'!$T111)</f>
        <v>110.56877257428091</v>
      </c>
      <c r="Z111" s="61">
        <f>'Opportunity List'!$W111*'Opportunity List'!$H111</f>
        <v>0</v>
      </c>
      <c r="AA111" s="61">
        <f>'Opportunity List'!$Z111+'Opportunity List'!$W111</f>
        <v>8737.4255816338173</v>
      </c>
      <c r="AB111" s="61">
        <f>IF('Opportunity List'!$F111="Electricity", 'Opportunity List'!$W111, 0)+IF('Opportunity List'!$G111="Electricity",'Opportunity List'!$Z111,0)</f>
        <v>8737.4255816338173</v>
      </c>
      <c r="AC111" s="61">
        <f>IF('Opportunity List'!$F111="Natural Gas",'Opportunity List'!$W111, 0)+IF('Opportunity List'!$G111="Natural Gas",'Opportunity List'!$Z111,0)</f>
        <v>0</v>
      </c>
      <c r="AD111" s="61">
        <f>'Opportunity List'!$Y111*VLOOKUP('Opportunity List'!$T111,'Discount rate'!$B$4:$D$45,3,FALSE)</f>
        <v>1155.0731135381147</v>
      </c>
      <c r="AE111" s="59">
        <v>69004.765682503305</v>
      </c>
      <c r="AF111" s="62" t="s">
        <v>168</v>
      </c>
      <c r="AG111" s="63">
        <v>0</v>
      </c>
      <c r="AH111" s="64">
        <f>'Opportunity List'!$AG111*VLOOKUP('Opportunity List'!$T111,'Discount rate'!$B$4:$D$45,3,FALSE)</f>
        <v>0</v>
      </c>
      <c r="AI111" s="59">
        <f>'Opportunity List'!$AE111-'Opportunity List'!$AH111</f>
        <v>69004.765682503305</v>
      </c>
      <c r="AJ111" s="64">
        <f>'Opportunity List'!$AI111/'Opportunity List'!$AD111</f>
        <v>59.74060418663386</v>
      </c>
      <c r="AK111" s="59">
        <f>'Opportunity List'!$P111*'Opportunity List'!$AE111</f>
        <v>5452932.061119725</v>
      </c>
      <c r="AL111" s="59">
        <v>4392</v>
      </c>
      <c r="AM111" s="65">
        <v>0.32761406022090517</v>
      </c>
      <c r="AN111" s="65" t="s">
        <v>235</v>
      </c>
      <c r="AO111" s="65">
        <v>0.898799268018737</v>
      </c>
      <c r="AP111" s="65">
        <v>0.61189567879617424</v>
      </c>
      <c r="AQ111" s="65" t="s">
        <v>235</v>
      </c>
      <c r="AR111" s="65" t="s">
        <v>235</v>
      </c>
      <c r="AS111" s="65" t="e">
        <f>#VALUE!</f>
        <v>#VALUE!</v>
      </c>
      <c r="AT111" s="65" t="e">
        <f>#VALUE!</f>
        <v>#VALUE!</v>
      </c>
      <c r="AU111" s="65" t="e">
        <f>#VALUE!</f>
        <v>#VALUE!</v>
      </c>
      <c r="AV111" s="65" t="e">
        <f>#VALUE!</f>
        <v>#VALUE!</v>
      </c>
      <c r="AW111" s="65" t="e">
        <f>#VALUE!</f>
        <v>#VALUE!</v>
      </c>
      <c r="AX111" s="56" t="str">
        <f>IF('Opportunity List'!$AY111&lt;=0.1,"Early",IF(AND('Opportunity List'!$AY111&gt;0.1,'Opportunity List'!$AY111&lt;=0.25),"Establishing","Mature"))</f>
        <v>Establishing</v>
      </c>
      <c r="AY111" s="105">
        <v>0.25</v>
      </c>
      <c r="AZ111" s="11"/>
      <c r="BA111" s="11"/>
      <c r="BB111" s="11"/>
      <c r="BD111" s="11"/>
      <c r="BE111" s="11"/>
      <c r="BF111" s="11"/>
    </row>
    <row r="112" spans="1:58" x14ac:dyDescent="0.25">
      <c r="A112" s="104">
        <v>251</v>
      </c>
      <c r="B112" s="56" t="s">
        <v>249</v>
      </c>
      <c r="C112" s="56" t="s">
        <v>5</v>
      </c>
      <c r="D112" s="56" t="s">
        <v>211</v>
      </c>
      <c r="E112" s="56" t="s">
        <v>170</v>
      </c>
      <c r="F112" s="56" t="s">
        <v>2</v>
      </c>
      <c r="G112" s="56">
        <v>0</v>
      </c>
      <c r="H112" s="57">
        <v>0</v>
      </c>
      <c r="I112" s="56" t="s">
        <v>190</v>
      </c>
      <c r="J112" s="58">
        <v>6.1163448256977277</v>
      </c>
      <c r="K112" s="59">
        <f>('Opportunity List'!$J112*Convert_PJ_to_MWh)/1000</f>
        <v>1698.984673804938</v>
      </c>
      <c r="L112" s="59">
        <v>493.89089354794714</v>
      </c>
      <c r="M112" s="59">
        <f>'Opportunity List'!$N112/Convert_GJ_to_MWh</f>
        <v>12383.999990092801</v>
      </c>
      <c r="N112" s="59">
        <v>3440</v>
      </c>
      <c r="O112" s="60">
        <v>0.48</v>
      </c>
      <c r="P112" s="59">
        <f>'Opportunity List'!$L112*'Opportunity List'!$O112</f>
        <v>237.06762890301462</v>
      </c>
      <c r="Q112" s="60">
        <v>0.2</v>
      </c>
      <c r="R112" s="59">
        <f>'Opportunity List'!$J112*'Opportunity List'!$Q112*Convert_PJ_to_MWh</f>
        <v>339796.93476098764</v>
      </c>
      <c r="S112" s="60">
        <v>2.6785070875552552E-2</v>
      </c>
      <c r="T112" s="59">
        <v>15</v>
      </c>
      <c r="U112" s="59">
        <v>0</v>
      </c>
      <c r="V112" s="59">
        <f>(('Opportunity List'!$R112*'Opportunity List'!$S112)*'Opportunity List'!$O112)*'Opportunity List'!$T112</f>
        <v>65530.691862253647</v>
      </c>
      <c r="W112" s="59">
        <f>'Opportunity List'!$Y112*'Opportunity List'!$P112</f>
        <v>4368.7127908169095</v>
      </c>
      <c r="X112" s="59">
        <f>IF('Opportunity List'!$P112=0,0,IF(OR('Opportunity List'!$A112={600,601}),4.52,IF(OR('Opportunity List'!$A112={602,603,604,605}),1.9,('Opportunity List'!$V112/'Opportunity List'!$P112))))</f>
        <v>276.42193143570239</v>
      </c>
      <c r="Y112" s="59">
        <f>IF('Opportunity List'!$X112=0,0,'Opportunity List'!$X112/'Opportunity List'!$T112)</f>
        <v>18.428128762380158</v>
      </c>
      <c r="Z112" s="61">
        <f>'Opportunity List'!$W112*'Opportunity List'!$H112</f>
        <v>0</v>
      </c>
      <c r="AA112" s="61">
        <f>'Opportunity List'!$Z112+'Opportunity List'!$W112</f>
        <v>4368.7127908169095</v>
      </c>
      <c r="AB112" s="61">
        <f>IF('Opportunity List'!$F112="Electricity", 'Opportunity List'!$W112, 0)+IF('Opportunity List'!$G112="Electricity",'Opportunity List'!$Z112,0)</f>
        <v>4368.7127908169095</v>
      </c>
      <c r="AC112" s="61">
        <f>IF('Opportunity List'!$F112="Natural Gas",'Opportunity List'!$W112, 0)+IF('Opportunity List'!$G112="Natural Gas",'Opportunity List'!$Z112,0)</f>
        <v>0</v>
      </c>
      <c r="AD112" s="61">
        <f>'Opportunity List'!$Y112*VLOOKUP('Opportunity List'!$T112,'Discount rate'!$B$4:$D$45,3,FALSE)</f>
        <v>186.26994080521709</v>
      </c>
      <c r="AE112" s="59">
        <v>7187.9964252607606</v>
      </c>
      <c r="AF112" s="62" t="s">
        <v>168</v>
      </c>
      <c r="AG112" s="63">
        <v>0</v>
      </c>
      <c r="AH112" s="64">
        <f>'Opportunity List'!$AG112*VLOOKUP('Opportunity List'!$T112,'Discount rate'!$B$4:$D$45,3,FALSE)</f>
        <v>0</v>
      </c>
      <c r="AI112" s="59">
        <f>'Opportunity List'!$AE112-'Opportunity List'!$AH112</f>
        <v>7187.9964252607606</v>
      </c>
      <c r="AJ112" s="64">
        <f>'Opportunity List'!$AI112/'Opportunity List'!$AD112</f>
        <v>38.589137861901534</v>
      </c>
      <c r="AK112" s="59">
        <f>'Opportunity List'!$P112*'Opportunity List'!$AE112</f>
        <v>1704041.2690999138</v>
      </c>
      <c r="AL112" s="59">
        <v>8760</v>
      </c>
      <c r="AM112" s="65">
        <v>0.32761406022090517</v>
      </c>
      <c r="AN112" s="65">
        <v>0.32761406022090528</v>
      </c>
      <c r="AO112" s="65">
        <v>0.898799268018737</v>
      </c>
      <c r="AP112" s="65">
        <v>0.61189567879617424</v>
      </c>
      <c r="AQ112" s="65">
        <v>8.8046091304778591E-3</v>
      </c>
      <c r="AR112" s="65">
        <v>0.61189567879617446</v>
      </c>
      <c r="AS112" s="65" t="e">
        <f>#VALUE!</f>
        <v>#VALUE!</v>
      </c>
      <c r="AT112" s="65" t="e">
        <f>#VALUE!</f>
        <v>#VALUE!</v>
      </c>
      <c r="AU112" s="65" t="e">
        <f>#VALUE!</f>
        <v>#VALUE!</v>
      </c>
      <c r="AV112" s="65" t="e">
        <f>#VALUE!</f>
        <v>#VALUE!</v>
      </c>
      <c r="AW112" s="65" t="e">
        <f>#VALUE!</f>
        <v>#VALUE!</v>
      </c>
      <c r="AX112" s="56" t="str">
        <f>IF('Opportunity List'!$AY112&lt;=0.1,"Early",IF(AND('Opportunity List'!$AY112&gt;0.1,'Opportunity List'!$AY112&lt;=0.25),"Establishing","Mature"))</f>
        <v>Establishing</v>
      </c>
      <c r="AY112" s="105">
        <v>0.25</v>
      </c>
      <c r="AZ112" s="11"/>
      <c r="BA112" s="11"/>
      <c r="BB112" s="11"/>
      <c r="BD112" s="11"/>
      <c r="BE112" s="11"/>
      <c r="BF112" s="11"/>
    </row>
    <row r="113" spans="1:58" x14ac:dyDescent="0.25">
      <c r="A113" s="104">
        <v>342</v>
      </c>
      <c r="B113" s="56" t="s">
        <v>251</v>
      </c>
      <c r="C113" s="56" t="s">
        <v>5</v>
      </c>
      <c r="D113" s="56" t="s">
        <v>211</v>
      </c>
      <c r="E113" s="56" t="s">
        <v>170</v>
      </c>
      <c r="F113" s="56" t="s">
        <v>2</v>
      </c>
      <c r="G113" s="56">
        <v>0</v>
      </c>
      <c r="H113" s="57">
        <v>0</v>
      </c>
      <c r="I113" s="56" t="s">
        <v>190</v>
      </c>
      <c r="J113" s="58">
        <v>6.1163448256977277</v>
      </c>
      <c r="K113" s="59">
        <f>('Opportunity List'!$J113*Convert_PJ_to_MWh)/1000</f>
        <v>1698.984673804938</v>
      </c>
      <c r="L113" s="59">
        <v>493.89089354794714</v>
      </c>
      <c r="M113" s="59">
        <f>'Opportunity List'!$N113/Convert_GJ_to_MWh</f>
        <v>12383.999990092801</v>
      </c>
      <c r="N113" s="59">
        <v>3440</v>
      </c>
      <c r="O113" s="60">
        <v>0.32000000000000006</v>
      </c>
      <c r="P113" s="59">
        <f>'Opportunity List'!$L113*'Opportunity List'!$O113</f>
        <v>158.04508593534311</v>
      </c>
      <c r="Q113" s="60">
        <v>0.2</v>
      </c>
      <c r="R113" s="59">
        <f>'Opportunity List'!$J113*'Opportunity List'!$Q113*Convert_PJ_to_MWh</f>
        <v>339796.93476098764</v>
      </c>
      <c r="S113" s="60">
        <v>5.3570141751105096E-3</v>
      </c>
      <c r="T113" s="59">
        <v>14</v>
      </c>
      <c r="U113" s="59">
        <v>0</v>
      </c>
      <c r="V113" s="59">
        <f>(('Opportunity List'!$R113*'Opportunity List'!$S113)*'Opportunity List'!$O113)*'Opportunity List'!$T113</f>
        <v>8154.9305428582302</v>
      </c>
      <c r="W113" s="59">
        <f>'Opportunity List'!$Y113*'Opportunity List'!$P113</f>
        <v>582.49503877558789</v>
      </c>
      <c r="X113" s="59">
        <f>IF('Opportunity List'!$P113=0,0,IF(OR('Opportunity List'!$A113={600,601}),4.52,IF(OR('Opportunity List'!$A113={602,603,604,605}),1.9,('Opportunity List'!$V113/'Opportunity List'!$P113))))</f>
        <v>51.598760534664429</v>
      </c>
      <c r="Y113" s="59">
        <f>IF('Opportunity List'!$X113=0,0,'Opportunity List'!$X113/'Opportunity List'!$T113)</f>
        <v>3.6856257524760307</v>
      </c>
      <c r="Z113" s="61">
        <f>'Opportunity List'!$W113*'Opportunity List'!$H113</f>
        <v>0</v>
      </c>
      <c r="AA113" s="61">
        <f>'Opportunity List'!$Z113+'Opportunity List'!$W113</f>
        <v>582.49503877558789</v>
      </c>
      <c r="AB113" s="61">
        <f>IF('Opportunity List'!$F113="Electricity", 'Opportunity List'!$W113, 0)+IF('Opportunity List'!$G113="Electricity",'Opportunity List'!$Z113,0)</f>
        <v>582.49503877558789</v>
      </c>
      <c r="AC113" s="61">
        <f>IF('Opportunity List'!$F113="Natural Gas",'Opportunity List'!$W113, 0)+IF('Opportunity List'!$G113="Natural Gas",'Opportunity List'!$Z113,0)</f>
        <v>0</v>
      </c>
      <c r="AD113" s="61">
        <f>'Opportunity List'!$Y113*VLOOKUP('Opportunity List'!$T113,'Discount rate'!$B$4:$D$45,3,FALSE)</f>
        <v>35.918147777167093</v>
      </c>
      <c r="AE113" s="59">
        <v>2587.6787130938737</v>
      </c>
      <c r="AF113" s="62" t="s">
        <v>168</v>
      </c>
      <c r="AG113" s="63">
        <v>0</v>
      </c>
      <c r="AH113" s="64">
        <f>'Opportunity List'!$AG113*VLOOKUP('Opportunity List'!$T113,'Discount rate'!$B$4:$D$45,3,FALSE)</f>
        <v>0</v>
      </c>
      <c r="AI113" s="59">
        <f>'Opportunity List'!$AE113-'Opportunity List'!$AH113</f>
        <v>2587.6787130938737</v>
      </c>
      <c r="AJ113" s="64">
        <f>'Opportunity List'!$AI113/'Opportunity List'!$AD113</f>
        <v>72.043768212871001</v>
      </c>
      <c r="AK113" s="59">
        <f>'Opportunity List'!$P113*'Opportunity List'!$AE113</f>
        <v>408969.90458397934</v>
      </c>
      <c r="AL113" s="59">
        <v>8760</v>
      </c>
      <c r="AM113" s="65">
        <v>0.32761406022090517</v>
      </c>
      <c r="AN113" s="65">
        <v>0.32761406022090528</v>
      </c>
      <c r="AO113" s="65">
        <v>0.898799268018737</v>
      </c>
      <c r="AP113" s="65">
        <v>0.61189567879617424</v>
      </c>
      <c r="AQ113" s="65">
        <v>8.8046091304778591E-3</v>
      </c>
      <c r="AR113" s="65">
        <v>0.61189567879617446</v>
      </c>
      <c r="AS113" s="65" t="e">
        <f>#VALUE!</f>
        <v>#VALUE!</v>
      </c>
      <c r="AT113" s="65" t="e">
        <f>#VALUE!</f>
        <v>#VALUE!</v>
      </c>
      <c r="AU113" s="65" t="e">
        <f>#VALUE!</f>
        <v>#VALUE!</v>
      </c>
      <c r="AV113" s="65" t="e">
        <f>#VALUE!</f>
        <v>#VALUE!</v>
      </c>
      <c r="AW113" s="65" t="e">
        <f>#VALUE!</f>
        <v>#VALUE!</v>
      </c>
      <c r="AX113" s="56" t="str">
        <f>IF('Opportunity List'!$AY113&lt;=0.1,"Early",IF(AND('Opportunity List'!$AY113&gt;0.1,'Opportunity List'!$AY113&lt;=0.25),"Establishing","Mature"))</f>
        <v>Establishing</v>
      </c>
      <c r="AY113" s="105">
        <v>0.25</v>
      </c>
      <c r="AZ113" s="11"/>
      <c r="BA113" s="11"/>
      <c r="BB113" s="11"/>
      <c r="BD113" s="11"/>
      <c r="BE113" s="11"/>
      <c r="BF113" s="11"/>
    </row>
    <row r="114" spans="1:58" x14ac:dyDescent="0.25">
      <c r="A114" s="104">
        <v>427</v>
      </c>
      <c r="B114" s="56" t="s">
        <v>257</v>
      </c>
      <c r="C114" s="56" t="s">
        <v>5</v>
      </c>
      <c r="D114" s="56" t="s">
        <v>211</v>
      </c>
      <c r="E114" s="56" t="s">
        <v>170</v>
      </c>
      <c r="F114" s="56" t="s">
        <v>2</v>
      </c>
      <c r="G114" s="56">
        <v>0</v>
      </c>
      <c r="H114" s="57">
        <v>0</v>
      </c>
      <c r="I114" s="56" t="s">
        <v>190</v>
      </c>
      <c r="J114" s="58">
        <v>6.1163448256977277</v>
      </c>
      <c r="K114" s="59">
        <f>('Opportunity List'!$J114*Convert_PJ_to_MWh)/1000</f>
        <v>1698.984673804938</v>
      </c>
      <c r="L114" s="59">
        <v>493.89089354794714</v>
      </c>
      <c r="M114" s="59">
        <f>'Opportunity List'!$N114/Convert_GJ_to_MWh</f>
        <v>12383.999990092801</v>
      </c>
      <c r="N114" s="59">
        <v>3440</v>
      </c>
      <c r="O114" s="60">
        <v>0.24</v>
      </c>
      <c r="P114" s="59">
        <f>'Opportunity List'!$L114*'Opportunity List'!$O114</f>
        <v>118.53381445150731</v>
      </c>
      <c r="Q114" s="60">
        <v>0.2</v>
      </c>
      <c r="R114" s="59">
        <f>'Opportunity List'!$J114*'Opportunity List'!$Q114*Convert_PJ_to_MWh</f>
        <v>339796.93476098764</v>
      </c>
      <c r="S114" s="60">
        <v>9.642625515198916E-2</v>
      </c>
      <c r="T114" s="59">
        <v>5</v>
      </c>
      <c r="U114" s="59">
        <v>0</v>
      </c>
      <c r="V114" s="59">
        <f>(('Opportunity List'!$R114*'Opportunity List'!$S114)*'Opportunity List'!$O114)*'Opportunity List'!$T114</f>
        <v>39318.415117352168</v>
      </c>
      <c r="W114" s="59">
        <f>'Opportunity List'!$Y114*'Opportunity List'!$P114</f>
        <v>7863.683023470433</v>
      </c>
      <c r="X114" s="59">
        <f>IF('Opportunity List'!$P114=0,0,IF(OR('Opportunity List'!$A114={600,601}),4.52,IF(OR('Opportunity List'!$A114={602,603,604,605}),1.9,('Opportunity List'!$V114/'Opportunity List'!$P114))))</f>
        <v>331.7063177228427</v>
      </c>
      <c r="Y114" s="59">
        <f>IF('Opportunity List'!$X114=0,0,'Opportunity List'!$X114/'Opportunity List'!$T114)</f>
        <v>66.341263544568534</v>
      </c>
      <c r="Z114" s="61">
        <f>'Opportunity List'!$W114*'Opportunity List'!$H114</f>
        <v>0</v>
      </c>
      <c r="AA114" s="61">
        <f>'Opportunity List'!$Z114+'Opportunity List'!$W114</f>
        <v>7863.683023470433</v>
      </c>
      <c r="AB114" s="61">
        <f>IF('Opportunity List'!$F114="Electricity", 'Opportunity List'!$W114, 0)+IF('Opportunity List'!$G114="Electricity",'Opportunity List'!$Z114,0)</f>
        <v>7863.683023470433</v>
      </c>
      <c r="AC114" s="61">
        <f>IF('Opportunity List'!$F114="Natural Gas",'Opportunity List'!$W114, 0)+IF('Opportunity List'!$G114="Natural Gas",'Opportunity List'!$Z114,0)</f>
        <v>0</v>
      </c>
      <c r="AD114" s="61">
        <f>'Opportunity List'!$Y114*VLOOKUP('Opportunity List'!$T114,'Discount rate'!$B$4:$D$45,3,FALSE)</f>
        <v>338.35354222753205</v>
      </c>
      <c r="AE114" s="59">
        <v>67279.646540440721</v>
      </c>
      <c r="AF114" s="62" t="s">
        <v>164</v>
      </c>
      <c r="AG114" s="63">
        <v>0</v>
      </c>
      <c r="AH114" s="64">
        <f>'Opportunity List'!$AG114*VLOOKUP('Opportunity List'!$T114,'Discount rate'!$B$4:$D$45,3,FALSE)</f>
        <v>0</v>
      </c>
      <c r="AI114" s="59">
        <f>'Opportunity List'!$AE114-'Opportunity List'!$AH114</f>
        <v>67279.646540440721</v>
      </c>
      <c r="AJ114" s="64">
        <f>'Opportunity List'!$AI114/'Opportunity List'!$AD114</f>
        <v>198.84422104024344</v>
      </c>
      <c r="AK114" s="59">
        <f>'Opportunity List'!$P114*'Opportunity List'!$AE114</f>
        <v>7974913.1393875964</v>
      </c>
      <c r="AL114" s="59">
        <v>8760</v>
      </c>
      <c r="AM114" s="65">
        <v>0.32761406022090517</v>
      </c>
      <c r="AN114" s="65">
        <v>0.32761406022090528</v>
      </c>
      <c r="AO114" s="65">
        <v>0.898799268018737</v>
      </c>
      <c r="AP114" s="65">
        <v>0.61189567879617424</v>
      </c>
      <c r="AQ114" s="65">
        <v>8.8046091304778591E-3</v>
      </c>
      <c r="AR114" s="65">
        <v>0.61189567879617446</v>
      </c>
      <c r="AS114" s="65" t="e">
        <f>#VALUE!</f>
        <v>#VALUE!</v>
      </c>
      <c r="AT114" s="65" t="e">
        <f>#VALUE!</f>
        <v>#VALUE!</v>
      </c>
      <c r="AU114" s="65" t="e">
        <f>#VALUE!</f>
        <v>#VALUE!</v>
      </c>
      <c r="AV114" s="65" t="e">
        <f>#VALUE!</f>
        <v>#VALUE!</v>
      </c>
      <c r="AW114" s="65" t="e">
        <f>#VALUE!</f>
        <v>#VALUE!</v>
      </c>
      <c r="AX114" s="56" t="str">
        <f>IF('Opportunity List'!$AY114&lt;=0.1,"Early",IF(AND('Opportunity List'!$AY114&gt;0.1,'Opportunity List'!$AY114&lt;=0.25),"Establishing","Mature"))</f>
        <v>Establishing</v>
      </c>
      <c r="AY114" s="105">
        <v>0.25</v>
      </c>
      <c r="AZ114" s="11"/>
      <c r="BA114" s="11"/>
      <c r="BB114" s="11"/>
      <c r="BD114" s="11"/>
      <c r="BE114" s="11"/>
      <c r="BF114" s="11"/>
    </row>
    <row r="115" spans="1:58" x14ac:dyDescent="0.25">
      <c r="A115" s="104">
        <v>407</v>
      </c>
      <c r="B115" s="56" t="s">
        <v>267</v>
      </c>
      <c r="C115" s="56" t="s">
        <v>5</v>
      </c>
      <c r="D115" s="56" t="s">
        <v>211</v>
      </c>
      <c r="E115" s="56" t="s">
        <v>170</v>
      </c>
      <c r="F115" s="56" t="s">
        <v>2</v>
      </c>
      <c r="G115" s="56">
        <v>0</v>
      </c>
      <c r="H115" s="57">
        <v>0</v>
      </c>
      <c r="I115" s="56" t="s">
        <v>190</v>
      </c>
      <c r="J115" s="58">
        <v>6.1163448256977277</v>
      </c>
      <c r="K115" s="59">
        <f>('Opportunity List'!$J115*Convert_PJ_to_MWh)/1000</f>
        <v>1698.984673804938</v>
      </c>
      <c r="L115" s="59">
        <v>493.89089354794714</v>
      </c>
      <c r="M115" s="59">
        <f>'Opportunity List'!$N115/Convert_GJ_to_MWh</f>
        <v>12383.999990092801</v>
      </c>
      <c r="N115" s="59">
        <v>3440</v>
      </c>
      <c r="O115" s="60">
        <v>0.48000000000000009</v>
      </c>
      <c r="P115" s="59">
        <f>'Opportunity List'!$L115*'Opportunity List'!$O115</f>
        <v>237.06762890301468</v>
      </c>
      <c r="Q115" s="60">
        <v>0.2</v>
      </c>
      <c r="R115" s="59">
        <f>'Opportunity List'!$J115*'Opportunity List'!$Q115*Convert_PJ_to_MWh</f>
        <v>339796.93476098764</v>
      </c>
      <c r="S115" s="60">
        <v>0.19285251030397835</v>
      </c>
      <c r="T115" s="59">
        <v>25</v>
      </c>
      <c r="U115" s="59">
        <v>0</v>
      </c>
      <c r="V115" s="59">
        <f>(('Opportunity List'!$R115*'Opportunity List'!$S115)*'Opportunity List'!$O115)*'Opportunity List'!$T115</f>
        <v>786368.30234704365</v>
      </c>
      <c r="W115" s="59">
        <f>'Opportunity List'!$Y115*'Opportunity List'!$P115</f>
        <v>31454.732093881747</v>
      </c>
      <c r="X115" s="59">
        <f>IF('Opportunity List'!$P115=0,0,IF(OR('Opportunity List'!$A115={600,601}),4.52,IF(OR('Opportunity List'!$A115={602,603,604,605}),1.9,('Opportunity List'!$V115/'Opportunity List'!$P115))))</f>
        <v>3317.0631772284273</v>
      </c>
      <c r="Y115" s="59">
        <f>IF('Opportunity List'!$X115=0,0,'Opportunity List'!$X115/'Opportunity List'!$T115)</f>
        <v>132.6825270891371</v>
      </c>
      <c r="Z115" s="61">
        <f>'Opportunity List'!$W115*'Opportunity List'!$H115</f>
        <v>0</v>
      </c>
      <c r="AA115" s="61">
        <f>'Opportunity List'!$Z115+'Opportunity List'!$W115</f>
        <v>31454.732093881747</v>
      </c>
      <c r="AB115" s="61">
        <f>IF('Opportunity List'!$F115="Electricity", 'Opportunity List'!$W115, 0)+IF('Opportunity List'!$G115="Electricity",'Opportunity List'!$Z115,0)</f>
        <v>31454.732093881747</v>
      </c>
      <c r="AC115" s="61">
        <f>IF('Opportunity List'!$F115="Natural Gas",'Opportunity List'!$W115, 0)+IF('Opportunity List'!$G115="Natural Gas",'Opportunity List'!$Z115,0)</f>
        <v>0</v>
      </c>
      <c r="AD115" s="61">
        <f>'Opportunity List'!$Y115*VLOOKUP('Opportunity List'!$T115,'Discount rate'!$B$4:$D$45,3,FALSE)</f>
        <v>1678.9093928232987</v>
      </c>
      <c r="AE115" s="59">
        <v>230015.88560834434</v>
      </c>
      <c r="AF115" s="62" t="s">
        <v>164</v>
      </c>
      <c r="AG115" s="63">
        <v>0</v>
      </c>
      <c r="AH115" s="64">
        <f>'Opportunity List'!$AG115*VLOOKUP('Opportunity List'!$T115,'Discount rate'!$B$4:$D$45,3,FALSE)</f>
        <v>0</v>
      </c>
      <c r="AI115" s="59">
        <f>'Opportunity List'!$AE115-'Opportunity List'!$AH115</f>
        <v>230015.88560834434</v>
      </c>
      <c r="AJ115" s="64">
        <f>'Opportunity List'!$AI115/'Opportunity List'!$AD115</f>
        <v>137.00315609143357</v>
      </c>
      <c r="AK115" s="59">
        <f>'Opportunity List'!$P115*'Opportunity List'!$AE115</f>
        <v>54529320.611197248</v>
      </c>
      <c r="AL115" s="59">
        <v>8760</v>
      </c>
      <c r="AM115" s="65">
        <v>0.32761406022090517</v>
      </c>
      <c r="AN115" s="65">
        <v>0.32761406022090528</v>
      </c>
      <c r="AO115" s="65">
        <v>0.898799268018737</v>
      </c>
      <c r="AP115" s="65">
        <v>0.61189567879617424</v>
      </c>
      <c r="AQ115" s="65">
        <v>8.8046091304778591E-3</v>
      </c>
      <c r="AR115" s="65">
        <v>0.61189567879617446</v>
      </c>
      <c r="AS115" s="65" t="e">
        <f>#VALUE!</f>
        <v>#VALUE!</v>
      </c>
      <c r="AT115" s="65" t="e">
        <f>#VALUE!</f>
        <v>#VALUE!</v>
      </c>
      <c r="AU115" s="65" t="e">
        <f>#VALUE!</f>
        <v>#VALUE!</v>
      </c>
      <c r="AV115" s="65" t="e">
        <f>#VALUE!</f>
        <v>#VALUE!</v>
      </c>
      <c r="AW115" s="65" t="e">
        <f>#VALUE!</f>
        <v>#VALUE!</v>
      </c>
      <c r="AX115" s="56" t="str">
        <f>IF('Opportunity List'!$AY115&lt;=0.1,"Early",IF(AND('Opportunity List'!$AY115&gt;0.1,'Opportunity List'!$AY115&lt;=0.25),"Establishing","Mature"))</f>
        <v>Establishing</v>
      </c>
      <c r="AY115" s="105">
        <v>0.25</v>
      </c>
      <c r="AZ115" s="11"/>
      <c r="BA115" s="11"/>
      <c r="BB115" s="11"/>
      <c r="BD115" s="11"/>
      <c r="BE115" s="11"/>
      <c r="BF115" s="11"/>
    </row>
    <row r="116" spans="1:58" x14ac:dyDescent="0.25">
      <c r="A116" s="104">
        <v>409</v>
      </c>
      <c r="B116" s="56" t="s">
        <v>267</v>
      </c>
      <c r="C116" s="56" t="s">
        <v>5</v>
      </c>
      <c r="D116" s="56" t="s">
        <v>211</v>
      </c>
      <c r="E116" s="56" t="s">
        <v>170</v>
      </c>
      <c r="F116" s="56" t="s">
        <v>159</v>
      </c>
      <c r="G116" s="56">
        <v>0</v>
      </c>
      <c r="H116" s="57">
        <v>0</v>
      </c>
      <c r="I116" s="56" t="s">
        <v>190</v>
      </c>
      <c r="J116" s="58">
        <v>1.5417964714982544</v>
      </c>
      <c r="K116" s="59">
        <f>('Opportunity List'!$J116*Convert_PJ_to_MWh)/1000</f>
        <v>428.27679763840746</v>
      </c>
      <c r="L116" s="59">
        <v>195.95432904168339</v>
      </c>
      <c r="M116" s="59">
        <f>'Opportunity List'!$N116/Convert_GJ_to_MWh</f>
        <v>7868.1419175835545</v>
      </c>
      <c r="N116" s="59">
        <v>2185.5949788550188</v>
      </c>
      <c r="O116" s="60">
        <v>0.48000000000000009</v>
      </c>
      <c r="P116" s="59">
        <f>'Opportunity List'!$L116*'Opportunity List'!$O116</f>
        <v>94.058077940008047</v>
      </c>
      <c r="Q116" s="60">
        <v>0.8</v>
      </c>
      <c r="R116" s="59">
        <f>'Opportunity List'!$J116*'Opportunity List'!$Q116*Convert_PJ_to_MWh</f>
        <v>342621.43811072601</v>
      </c>
      <c r="S116" s="60">
        <v>7.5025230769230761E-2</v>
      </c>
      <c r="T116" s="59">
        <v>25</v>
      </c>
      <c r="U116" s="59">
        <v>0</v>
      </c>
      <c r="V116" s="59">
        <f>(('Opportunity List'!$R116*'Opportunity List'!$S116)*'Opportunity List'!$O116)*'Opportunity List'!$T116</f>
        <v>308463.02952891524</v>
      </c>
      <c r="W116" s="59">
        <f>'Opportunity List'!$Y116*'Opportunity List'!$P116</f>
        <v>12338.52118115661</v>
      </c>
      <c r="X116" s="59">
        <f>IF('Opportunity List'!$P116=0,0,IF(OR('Opportunity List'!$A116={600,601}),4.52,IF(OR('Opportunity List'!$A116={602,603,604,605}),1.9,('Opportunity List'!$V116/'Opportunity List'!$P116))))</f>
        <v>3279.4953531333967</v>
      </c>
      <c r="Y116" s="59">
        <f>IF('Opportunity List'!$X116=0,0,'Opportunity List'!$X116/'Opportunity List'!$T116)</f>
        <v>131.17981412533587</v>
      </c>
      <c r="Z116" s="61">
        <f>'Opportunity List'!$W116*'Opportunity List'!$H116</f>
        <v>0</v>
      </c>
      <c r="AA116" s="61">
        <f>'Opportunity List'!$Z116+'Opportunity List'!$W116</f>
        <v>12338.52118115661</v>
      </c>
      <c r="AB116" s="61">
        <f>IF('Opportunity List'!$F116="Electricity", 'Opportunity List'!$W116, 0)+IF('Opportunity List'!$G116="Electricity",'Opportunity List'!$Z116,0)</f>
        <v>0</v>
      </c>
      <c r="AC116" s="61">
        <f>IF('Opportunity List'!$F116="Natural Gas",'Opportunity List'!$W116, 0)+IF('Opportunity List'!$G116="Natural Gas",'Opportunity List'!$Z116,0)</f>
        <v>12338.52118115661</v>
      </c>
      <c r="AD116" s="61">
        <f>'Opportunity List'!$Y116*VLOOKUP('Opportunity List'!$T116,'Discount rate'!$B$4:$D$45,3,FALSE)</f>
        <v>1659.8946893427997</v>
      </c>
      <c r="AE116" s="59">
        <v>230015.88560834434</v>
      </c>
      <c r="AF116" s="62" t="s">
        <v>164</v>
      </c>
      <c r="AG116" s="63">
        <v>0</v>
      </c>
      <c r="AH116" s="64">
        <f>'Opportunity List'!$AG116*VLOOKUP('Opportunity List'!$T116,'Discount rate'!$B$4:$D$45,3,FALSE)</f>
        <v>0</v>
      </c>
      <c r="AI116" s="59">
        <f>'Opportunity List'!$AE116-'Opportunity List'!$AH116</f>
        <v>230015.88560834434</v>
      </c>
      <c r="AJ116" s="64">
        <f>'Opportunity List'!$AI116/'Opportunity List'!$AD116</f>
        <v>138.57257757684272</v>
      </c>
      <c r="AK116" s="59">
        <f>'Opportunity List'!$P116*'Opportunity List'!$AE116</f>
        <v>21634852.095989626</v>
      </c>
      <c r="AL116" s="59" t="s">
        <v>175</v>
      </c>
      <c r="AM116" s="65" t="s">
        <v>175</v>
      </c>
      <c r="AN116" s="65" t="s">
        <v>175</v>
      </c>
      <c r="AO116" s="65" t="s">
        <v>175</v>
      </c>
      <c r="AP116" s="65" t="s">
        <v>175</v>
      </c>
      <c r="AQ116" s="65" t="s">
        <v>175</v>
      </c>
      <c r="AR116" s="65" t="s">
        <v>175</v>
      </c>
      <c r="AS116" s="65" t="e">
        <f>#VALUE!</f>
        <v>#VALUE!</v>
      </c>
      <c r="AT116" s="65" t="e">
        <f>#VALUE!</f>
        <v>#VALUE!</v>
      </c>
      <c r="AU116" s="65" t="e">
        <f>#VALUE!</f>
        <v>#VALUE!</v>
      </c>
      <c r="AV116" s="65" t="e">
        <f>#VALUE!</f>
        <v>#VALUE!</v>
      </c>
      <c r="AW116" s="65" t="e">
        <f>#VALUE!</f>
        <v>#VALUE!</v>
      </c>
      <c r="AX116" s="56" t="str">
        <f>IF('Opportunity List'!$AY116&lt;=0.1,"Early",IF(AND('Opportunity List'!$AY116&gt;0.1,'Opportunity List'!$AY116&lt;=0.25),"Establishing","Mature"))</f>
        <v>Establishing</v>
      </c>
      <c r="AY116" s="105">
        <v>0.25</v>
      </c>
      <c r="AZ116" s="11"/>
      <c r="BA116" s="11"/>
      <c r="BB116" s="11"/>
      <c r="BD116" s="11"/>
      <c r="BE116" s="11"/>
      <c r="BF116" s="11"/>
    </row>
    <row r="117" spans="1:58" x14ac:dyDescent="0.25">
      <c r="A117" s="104">
        <v>421</v>
      </c>
      <c r="B117" s="56" t="s">
        <v>286</v>
      </c>
      <c r="C117" s="56" t="s">
        <v>5</v>
      </c>
      <c r="D117" s="56" t="s">
        <v>211</v>
      </c>
      <c r="E117" s="56" t="s">
        <v>170</v>
      </c>
      <c r="F117" s="56" t="s">
        <v>2</v>
      </c>
      <c r="G117" s="56">
        <v>0</v>
      </c>
      <c r="H117" s="57">
        <v>0</v>
      </c>
      <c r="I117" s="56" t="s">
        <v>190</v>
      </c>
      <c r="J117" s="58">
        <v>6.1163448256977277</v>
      </c>
      <c r="K117" s="59">
        <f>('Opportunity List'!$J117*Convert_PJ_to_MWh)/1000</f>
        <v>1698.984673804938</v>
      </c>
      <c r="L117" s="59">
        <v>493.89089354794714</v>
      </c>
      <c r="M117" s="59">
        <f>'Opportunity List'!$N117/Convert_GJ_to_MWh</f>
        <v>12383.999990092801</v>
      </c>
      <c r="N117" s="59">
        <v>3440</v>
      </c>
      <c r="O117" s="60">
        <v>0.32000000000000006</v>
      </c>
      <c r="P117" s="59">
        <f>'Opportunity List'!$L117*'Opportunity List'!$O117</f>
        <v>158.04508593534311</v>
      </c>
      <c r="Q117" s="60">
        <v>0.2</v>
      </c>
      <c r="R117" s="59">
        <f>'Opportunity List'!$J117*'Opportunity List'!$Q117*Convert_PJ_to_MWh</f>
        <v>339796.93476098764</v>
      </c>
      <c r="S117" s="60">
        <v>5.3570141751105103E-2</v>
      </c>
      <c r="T117" s="59">
        <v>13</v>
      </c>
      <c r="U117" s="59">
        <v>0</v>
      </c>
      <c r="V117" s="59">
        <f>(('Opportunity List'!$R117*'Opportunity List'!$S117)*'Opportunity List'!$O117)*'Opportunity List'!$T117</f>
        <v>75724.355040826442</v>
      </c>
      <c r="W117" s="59">
        <f>'Opportunity List'!$Y117*'Opportunity List'!$P117</f>
        <v>5824.95038775588</v>
      </c>
      <c r="X117" s="59">
        <f>IF('Opportunity List'!$P117=0,0,IF(OR('Opportunity List'!$A117={600,601}),4.52,IF(OR('Opportunity List'!$A117={602,603,604,605}),1.9,('Opportunity List'!$V117/'Opportunity List'!$P117))))</f>
        <v>479.13134782188411</v>
      </c>
      <c r="Y117" s="59">
        <f>IF('Opportunity List'!$X117=0,0,'Opportunity List'!$X117/'Opportunity List'!$T117)</f>
        <v>36.856257524760316</v>
      </c>
      <c r="Z117" s="61">
        <f>'Opportunity List'!$W117*'Opportunity List'!$H117</f>
        <v>0</v>
      </c>
      <c r="AA117" s="61">
        <f>'Opportunity List'!$Z117+'Opportunity List'!$W117</f>
        <v>5824.95038775588</v>
      </c>
      <c r="AB117" s="61">
        <f>IF('Opportunity List'!$F117="Electricity", 'Opportunity List'!$W117, 0)+IF('Opportunity List'!$G117="Electricity",'Opportunity List'!$Z117,0)</f>
        <v>5824.95038775588</v>
      </c>
      <c r="AC117" s="61">
        <f>IF('Opportunity List'!$F117="Natural Gas",'Opportunity List'!$W117, 0)+IF('Opportunity List'!$G117="Natural Gas",'Opportunity List'!$Z117,0)</f>
        <v>0</v>
      </c>
      <c r="AD117" s="61">
        <f>'Opportunity List'!$Y117*VLOOKUP('Opportunity List'!$T117,'Discount rate'!$B$4:$D$45,3,FALSE)</f>
        <v>344.88798566419445</v>
      </c>
      <c r="AE117" s="59">
        <v>57503.863727454918</v>
      </c>
      <c r="AF117" s="62" t="s">
        <v>168</v>
      </c>
      <c r="AG117" s="63">
        <v>0</v>
      </c>
      <c r="AH117" s="64">
        <f>'Opportunity List'!$AG117*VLOOKUP('Opportunity List'!$T117,'Discount rate'!$B$4:$D$45,3,FALSE)</f>
        <v>0</v>
      </c>
      <c r="AI117" s="59">
        <f>'Opportunity List'!$AE117-'Opportunity List'!$AH117</f>
        <v>57503.863727454918</v>
      </c>
      <c r="AJ117" s="64">
        <f>'Opportunity List'!$AI117/'Opportunity List'!$AD117</f>
        <v>166.73200029485645</v>
      </c>
      <c r="AK117" s="59">
        <f>'Opportunity List'!$P117*'Opportunity List'!$AE117</f>
        <v>9088203.0844198726</v>
      </c>
      <c r="AL117" s="59">
        <v>4392</v>
      </c>
      <c r="AM117" s="65">
        <v>0.32761406022090517</v>
      </c>
      <c r="AN117" s="65" t="s">
        <v>235</v>
      </c>
      <c r="AO117" s="65">
        <v>0.898799268018737</v>
      </c>
      <c r="AP117" s="65">
        <v>0.61189567879617424</v>
      </c>
      <c r="AQ117" s="65" t="s">
        <v>235</v>
      </c>
      <c r="AR117" s="65" t="s">
        <v>235</v>
      </c>
      <c r="AS117" s="65" t="e">
        <f>#VALUE!</f>
        <v>#VALUE!</v>
      </c>
      <c r="AT117" s="65" t="e">
        <f>#VALUE!</f>
        <v>#VALUE!</v>
      </c>
      <c r="AU117" s="65" t="e">
        <f>#VALUE!</f>
        <v>#VALUE!</v>
      </c>
      <c r="AV117" s="65" t="e">
        <f>#VALUE!</f>
        <v>#VALUE!</v>
      </c>
      <c r="AW117" s="65" t="e">
        <f>#VALUE!</f>
        <v>#VALUE!</v>
      </c>
      <c r="AX117" s="56" t="str">
        <f>IF('Opportunity List'!$AY117&lt;=0.1,"Early",IF(AND('Opportunity List'!$AY117&gt;0.1,'Opportunity List'!$AY117&lt;=0.25),"Establishing","Mature"))</f>
        <v>Establishing</v>
      </c>
      <c r="AY117" s="105">
        <v>0.25</v>
      </c>
      <c r="AZ117" s="11"/>
      <c r="BA117" s="11"/>
      <c r="BB117" s="11"/>
      <c r="BD117" s="11"/>
      <c r="BE117" s="11"/>
      <c r="BF117" s="11"/>
    </row>
    <row r="118" spans="1:58" x14ac:dyDescent="0.25">
      <c r="A118" s="104">
        <v>344</v>
      </c>
      <c r="B118" s="56" t="s">
        <v>305</v>
      </c>
      <c r="C118" s="56" t="s">
        <v>5</v>
      </c>
      <c r="D118" s="56" t="s">
        <v>211</v>
      </c>
      <c r="E118" s="56" t="s">
        <v>170</v>
      </c>
      <c r="F118" s="56" t="s">
        <v>2</v>
      </c>
      <c r="G118" s="56">
        <v>0</v>
      </c>
      <c r="H118" s="57">
        <v>0</v>
      </c>
      <c r="I118" s="56" t="s">
        <v>190</v>
      </c>
      <c r="J118" s="58">
        <v>6.1163448256977277</v>
      </c>
      <c r="K118" s="59">
        <f>('Opportunity List'!$J118*Convert_PJ_to_MWh)/1000</f>
        <v>1698.984673804938</v>
      </c>
      <c r="L118" s="59">
        <v>493.89089354794714</v>
      </c>
      <c r="M118" s="59">
        <f>'Opportunity List'!$N118/Convert_GJ_to_MWh</f>
        <v>12383.999990092801</v>
      </c>
      <c r="N118" s="59">
        <v>3440</v>
      </c>
      <c r="O118" s="60">
        <v>0.48000000000000009</v>
      </c>
      <c r="P118" s="59">
        <f>'Opportunity List'!$L118*'Opportunity List'!$O118</f>
        <v>237.06762890301468</v>
      </c>
      <c r="Q118" s="60">
        <v>0.2</v>
      </c>
      <c r="R118" s="59">
        <f>'Opportunity List'!$J118*'Opportunity List'!$Q118*Convert_PJ_to_MWh</f>
        <v>339796.93476098764</v>
      </c>
      <c r="S118" s="60">
        <v>0.42856113400884083</v>
      </c>
      <c r="T118" s="59">
        <v>17</v>
      </c>
      <c r="U118" s="59">
        <v>0</v>
      </c>
      <c r="V118" s="59">
        <f>(('Opportunity List'!$R118*'Opportunity List'!$S118)*'Opportunity List'!$O118)*'Opportunity List'!$T118</f>
        <v>1188289.8791021996</v>
      </c>
      <c r="W118" s="59">
        <f>'Opportunity List'!$Y118*'Opportunity List'!$P118</f>
        <v>69899.404653070567</v>
      </c>
      <c r="X118" s="59">
        <f>IF('Opportunity List'!$P118=0,0,IF(OR('Opportunity List'!$A118={600,601}),4.52,IF(OR('Opportunity List'!$A118={602,603,604,605}),1.9,('Opportunity List'!$V118/'Opportunity List'!$P118))))</f>
        <v>5012.4510233674027</v>
      </c>
      <c r="Y118" s="59">
        <f>IF('Opportunity List'!$X118=0,0,'Opportunity List'!$X118/'Opportunity List'!$T118)</f>
        <v>294.85006019808253</v>
      </c>
      <c r="Z118" s="61">
        <f>'Opportunity List'!$W118*'Opportunity List'!$H118</f>
        <v>0</v>
      </c>
      <c r="AA118" s="61">
        <f>'Opportunity List'!$Z118+'Opportunity List'!$W118</f>
        <v>69899.404653070567</v>
      </c>
      <c r="AB118" s="61">
        <f>IF('Opportunity List'!$F118="Electricity", 'Opportunity List'!$W118, 0)+IF('Opportunity List'!$G118="Electricity",'Opportunity List'!$Z118,0)</f>
        <v>69899.404653070567</v>
      </c>
      <c r="AC118" s="61">
        <f>IF('Opportunity List'!$F118="Natural Gas",'Opportunity List'!$W118, 0)+IF('Opportunity List'!$G118="Natural Gas",'Opportunity List'!$Z118,0)</f>
        <v>0</v>
      </c>
      <c r="AD118" s="61">
        <f>'Opportunity List'!$Y118*VLOOKUP('Opportunity List'!$T118,'Discount rate'!$B$4:$D$45,3,FALSE)</f>
        <v>3173.5369475204875</v>
      </c>
      <c r="AE118" s="59">
        <v>230015.88560834434</v>
      </c>
      <c r="AF118" s="62" t="s">
        <v>168</v>
      </c>
      <c r="AG118" s="63">
        <v>0</v>
      </c>
      <c r="AH118" s="64">
        <f>'Opportunity List'!$AG118*VLOOKUP('Opportunity List'!$T118,'Discount rate'!$B$4:$D$45,3,FALSE)</f>
        <v>0</v>
      </c>
      <c r="AI118" s="59">
        <f>'Opportunity List'!$AE118-'Opportunity List'!$AH118</f>
        <v>230015.88560834434</v>
      </c>
      <c r="AJ118" s="64">
        <f>'Opportunity List'!$AI118/'Opportunity List'!$AD118</f>
        <v>72.479346991078131</v>
      </c>
      <c r="AK118" s="59">
        <f>'Opportunity List'!$P118*'Opportunity List'!$AE118</f>
        <v>54529320.611197248</v>
      </c>
      <c r="AL118" s="59">
        <v>4392</v>
      </c>
      <c r="AM118" s="65">
        <v>0.32761406022090517</v>
      </c>
      <c r="AN118" s="65" t="s">
        <v>235</v>
      </c>
      <c r="AO118" s="65">
        <v>0.898799268018737</v>
      </c>
      <c r="AP118" s="65">
        <v>0.61189567879617424</v>
      </c>
      <c r="AQ118" s="65" t="s">
        <v>235</v>
      </c>
      <c r="AR118" s="65" t="s">
        <v>235</v>
      </c>
      <c r="AS118" s="65" t="e">
        <f>#VALUE!</f>
        <v>#VALUE!</v>
      </c>
      <c r="AT118" s="65" t="e">
        <f>#VALUE!</f>
        <v>#VALUE!</v>
      </c>
      <c r="AU118" s="65" t="e">
        <f>#VALUE!</f>
        <v>#VALUE!</v>
      </c>
      <c r="AV118" s="65" t="e">
        <f>#VALUE!</f>
        <v>#VALUE!</v>
      </c>
      <c r="AW118" s="65" t="e">
        <f>#VALUE!</f>
        <v>#VALUE!</v>
      </c>
      <c r="AX118" s="56" t="str">
        <f>IF('Opportunity List'!$AY118&lt;=0.1,"Early",IF(AND('Opportunity List'!$AY118&gt;0.1,'Opportunity List'!$AY118&lt;=0.25),"Establishing","Mature"))</f>
        <v>Establishing</v>
      </c>
      <c r="AY118" s="105">
        <v>0.25</v>
      </c>
      <c r="AZ118" s="11"/>
      <c r="BA118" s="11"/>
      <c r="BB118" s="11"/>
      <c r="BD118" s="11"/>
      <c r="BE118" s="11"/>
      <c r="BF118" s="11"/>
    </row>
    <row r="119" spans="1:58" x14ac:dyDescent="0.25">
      <c r="A119" s="104">
        <v>304</v>
      </c>
      <c r="B119" s="56" t="s">
        <v>321</v>
      </c>
      <c r="C119" s="56" t="s">
        <v>5</v>
      </c>
      <c r="D119" s="56" t="s">
        <v>211</v>
      </c>
      <c r="E119" s="56" t="s">
        <v>170</v>
      </c>
      <c r="F119" s="56" t="s">
        <v>2</v>
      </c>
      <c r="G119" s="56">
        <v>0</v>
      </c>
      <c r="H119" s="57">
        <v>0</v>
      </c>
      <c r="I119" s="56" t="s">
        <v>190</v>
      </c>
      <c r="J119" s="58">
        <v>6.1163448256977277</v>
      </c>
      <c r="K119" s="59">
        <f>('Opportunity List'!$J119*Convert_PJ_to_MWh)/1000</f>
        <v>1698.984673804938</v>
      </c>
      <c r="L119" s="59">
        <v>493.89089354794714</v>
      </c>
      <c r="M119" s="59">
        <f>'Opportunity List'!$N119/Convert_GJ_to_MWh</f>
        <v>12383.999990092801</v>
      </c>
      <c r="N119" s="59">
        <v>3440</v>
      </c>
      <c r="O119" s="60">
        <v>0.64000000000000012</v>
      </c>
      <c r="P119" s="59">
        <f>'Opportunity List'!$L119*'Opportunity List'!$O119</f>
        <v>316.09017187068622</v>
      </c>
      <c r="Q119" s="60">
        <v>0.2</v>
      </c>
      <c r="R119" s="59">
        <f>'Opportunity List'!$J119*'Opportunity List'!$Q119*Convert_PJ_to_MWh</f>
        <v>339796.93476098764</v>
      </c>
      <c r="S119" s="60">
        <v>0.16071042525331528</v>
      </c>
      <c r="T119" s="59">
        <v>14</v>
      </c>
      <c r="U119" s="59">
        <v>0</v>
      </c>
      <c r="V119" s="59">
        <f>(('Opportunity List'!$R119*'Opportunity List'!$S119)*'Opportunity List'!$O119)*'Opportunity List'!$T119</f>
        <v>489295.83257149375</v>
      </c>
      <c r="W119" s="59">
        <f>'Opportunity List'!$Y119*'Opportunity List'!$P119</f>
        <v>34949.702326535269</v>
      </c>
      <c r="X119" s="59">
        <f>IF('Opportunity List'!$P119=0,0,IF(OR('Opportunity List'!$A119={600,601}),4.52,IF(OR('Opportunity List'!$A119={602,603,604,605}),1.9,('Opportunity List'!$V119/'Opportunity List'!$P119))))</f>
        <v>1547.9628160399327</v>
      </c>
      <c r="Y119" s="59">
        <f>IF('Opportunity List'!$X119=0,0,'Opportunity List'!$X119/'Opportunity List'!$T119)</f>
        <v>110.56877257428091</v>
      </c>
      <c r="Z119" s="61">
        <f>'Opportunity List'!$W119*'Opportunity List'!$H119</f>
        <v>0</v>
      </c>
      <c r="AA119" s="61">
        <f>'Opportunity List'!$Z119+'Opportunity List'!$W119</f>
        <v>34949.702326535269</v>
      </c>
      <c r="AB119" s="61">
        <f>IF('Opportunity List'!$F119="Electricity", 'Opportunity List'!$W119, 0)+IF('Opportunity List'!$G119="Electricity",'Opportunity List'!$Z119,0)</f>
        <v>34949.702326535269</v>
      </c>
      <c r="AC119" s="61">
        <f>IF('Opportunity List'!$F119="Natural Gas",'Opportunity List'!$W119, 0)+IF('Opportunity List'!$G119="Natural Gas",'Opportunity List'!$Z119,0)</f>
        <v>0</v>
      </c>
      <c r="AD119" s="61">
        <f>'Opportunity List'!$Y119*VLOOKUP('Opportunity List'!$T119,'Discount rate'!$B$4:$D$45,3,FALSE)</f>
        <v>1077.5444333150128</v>
      </c>
      <c r="AE119" s="59">
        <v>59840.786667670094</v>
      </c>
      <c r="AF119" s="62" t="s">
        <v>164</v>
      </c>
      <c r="AG119" s="63">
        <v>0</v>
      </c>
      <c r="AH119" s="64">
        <f>'Opportunity List'!$AG119*VLOOKUP('Opportunity List'!$T119,'Discount rate'!$B$4:$D$45,3,FALSE)</f>
        <v>0</v>
      </c>
      <c r="AI119" s="59">
        <f>'Opportunity List'!$AE119-'Opportunity List'!$AH119</f>
        <v>59840.786667670094</v>
      </c>
      <c r="AJ119" s="64">
        <f>'Opportunity List'!$AI119/'Opportunity List'!$AD119</f>
        <v>55.534402867798995</v>
      </c>
      <c r="AK119" s="59">
        <f>'Opportunity List'!$P119*'Opportunity List'!$AE119</f>
        <v>18915084.542660907</v>
      </c>
      <c r="AL119" s="59">
        <v>8760</v>
      </c>
      <c r="AM119" s="65">
        <v>0.32761406022090517</v>
      </c>
      <c r="AN119" s="65">
        <v>0.32761406022090528</v>
      </c>
      <c r="AO119" s="65">
        <v>0.898799268018737</v>
      </c>
      <c r="AP119" s="65">
        <v>0.61189567879617424</v>
      </c>
      <c r="AQ119" s="65">
        <v>8.8046091304778591E-3</v>
      </c>
      <c r="AR119" s="65">
        <v>0.61189567879617446</v>
      </c>
      <c r="AS119" s="65" t="e">
        <f>#VALUE!</f>
        <v>#VALUE!</v>
      </c>
      <c r="AT119" s="65" t="e">
        <f>#VALUE!</f>
        <v>#VALUE!</v>
      </c>
      <c r="AU119" s="65" t="e">
        <f>#VALUE!</f>
        <v>#VALUE!</v>
      </c>
      <c r="AV119" s="65" t="e">
        <f>#VALUE!</f>
        <v>#VALUE!</v>
      </c>
      <c r="AW119" s="65" t="e">
        <f>#VALUE!</f>
        <v>#VALUE!</v>
      </c>
      <c r="AX119" s="56" t="str">
        <f>IF('Opportunity List'!$AY119&lt;=0.1,"Early",IF(AND('Opportunity List'!$AY119&gt;0.1,'Opportunity List'!$AY119&lt;=0.25),"Establishing","Mature"))</f>
        <v>Establishing</v>
      </c>
      <c r="AY119" s="105">
        <v>0.25</v>
      </c>
      <c r="AZ119" s="11"/>
      <c r="BA119" s="11"/>
      <c r="BB119" s="11"/>
      <c r="BD119" s="11"/>
      <c r="BE119" s="11"/>
      <c r="BF119" s="11"/>
    </row>
    <row r="120" spans="1:58" x14ac:dyDescent="0.25">
      <c r="A120" s="104">
        <v>334</v>
      </c>
      <c r="B120" s="56" t="s">
        <v>222</v>
      </c>
      <c r="C120" s="56" t="s">
        <v>5</v>
      </c>
      <c r="D120" s="56" t="s">
        <v>211</v>
      </c>
      <c r="E120" s="56" t="s">
        <v>186</v>
      </c>
      <c r="F120" s="56" t="s">
        <v>2</v>
      </c>
      <c r="G120" s="56">
        <v>0</v>
      </c>
      <c r="H120" s="57">
        <v>0</v>
      </c>
      <c r="I120" s="56" t="s">
        <v>190</v>
      </c>
      <c r="J120" s="58">
        <v>6.1163448256977277</v>
      </c>
      <c r="K120" s="59">
        <f>('Opportunity List'!$J120*Convert_PJ_to_MWh)/1000</f>
        <v>1698.984673804938</v>
      </c>
      <c r="L120" s="59">
        <v>493.89089354794714</v>
      </c>
      <c r="M120" s="59">
        <f>'Opportunity List'!$N120/Convert_GJ_to_MWh</f>
        <v>12383.999990092801</v>
      </c>
      <c r="N120" s="59">
        <v>3440</v>
      </c>
      <c r="O120" s="60">
        <v>0.8</v>
      </c>
      <c r="P120" s="59">
        <f>'Opportunity List'!$L120*'Opportunity List'!$O120</f>
        <v>395.11271483835776</v>
      </c>
      <c r="Q120" s="60">
        <v>0.17</v>
      </c>
      <c r="R120" s="59">
        <f>'Opportunity List'!$J120*'Opportunity List'!$Q120*Convert_PJ_to_MWh</f>
        <v>288827.39454683947</v>
      </c>
      <c r="S120" s="60">
        <v>0.12604739235554141</v>
      </c>
      <c r="T120" s="59">
        <v>8</v>
      </c>
      <c r="U120" s="59">
        <v>0</v>
      </c>
      <c r="V120" s="59">
        <f>(('Opportunity List'!$R120*'Opportunity List'!$S120)*'Opportunity List'!$O120)*'Opportunity List'!$T120</f>
        <v>232998.01551023513</v>
      </c>
      <c r="W120" s="59">
        <f>'Opportunity List'!$Y120*'Opportunity List'!$P120</f>
        <v>29124.751938779391</v>
      </c>
      <c r="X120" s="59">
        <f>IF('Opportunity List'!$P120=0,0,IF(OR('Opportunity List'!$A120={600,601}),4.52,IF(OR('Opportunity List'!$A120={602,603,604,605}),1.9,('Opportunity List'!$V120/'Opportunity List'!$P120))))</f>
        <v>589.70012039616483</v>
      </c>
      <c r="Y120" s="59">
        <f>IF('Opportunity List'!$X120=0,0,'Opportunity List'!$X120/'Opportunity List'!$T120)</f>
        <v>73.712515049520604</v>
      </c>
      <c r="Z120" s="61">
        <f>'Opportunity List'!$W120*'Opportunity List'!$H120</f>
        <v>0</v>
      </c>
      <c r="AA120" s="61">
        <f>'Opportunity List'!$Z120+'Opportunity List'!$W120</f>
        <v>29124.751938779391</v>
      </c>
      <c r="AB120" s="61">
        <f>IF('Opportunity List'!$F120="Electricity", 'Opportunity List'!$W120, 0)+IF('Opportunity List'!$G120="Electricity",'Opportunity List'!$Z120,0)</f>
        <v>29124.751938779391</v>
      </c>
      <c r="AC120" s="61">
        <f>IF('Opportunity List'!$F120="Natural Gas",'Opportunity List'!$W120, 0)+IF('Opportunity List'!$G120="Natural Gas",'Opportunity List'!$Z120,0)</f>
        <v>0</v>
      </c>
      <c r="AD120" s="61">
        <f>'Opportunity List'!$Y120*VLOOKUP('Opportunity List'!$T120,'Discount rate'!$B$4:$D$45,3,FALSE)</f>
        <v>513.87194605398054</v>
      </c>
      <c r="AE120" s="59">
        <v>34502.382841251645</v>
      </c>
      <c r="AF120" s="62" t="s">
        <v>164</v>
      </c>
      <c r="AG120" s="63">
        <v>0</v>
      </c>
      <c r="AH120" s="64">
        <f>'Opportunity List'!$AG120*VLOOKUP('Opportunity List'!$T120,'Discount rate'!$B$4:$D$45,3,FALSE)</f>
        <v>0</v>
      </c>
      <c r="AI120" s="59">
        <f>'Opportunity List'!$AE120-'Opportunity List'!$AH120</f>
        <v>34502.382841251645</v>
      </c>
      <c r="AJ120" s="64">
        <f>'Opportunity List'!$AI120/'Opportunity List'!$AD120</f>
        <v>67.141985675994235</v>
      </c>
      <c r="AK120" s="59">
        <f>'Opportunity List'!$P120*'Opportunity List'!$AE120</f>
        <v>13632330.152799308</v>
      </c>
      <c r="AL120" s="59">
        <v>8760</v>
      </c>
      <c r="AM120" s="65">
        <v>0.50694444443053055</v>
      </c>
      <c r="AN120" s="65">
        <v>0.50694444443053044</v>
      </c>
      <c r="AO120" s="65">
        <v>0.90000000000000013</v>
      </c>
      <c r="AP120" s="65">
        <v>0.6249999999801229</v>
      </c>
      <c r="AQ120" s="65">
        <v>0.33333333328032771</v>
      </c>
      <c r="AR120" s="65">
        <v>0.62499999998012279</v>
      </c>
      <c r="AS120" s="65" t="e">
        <f>#VALUE!</f>
        <v>#VALUE!</v>
      </c>
      <c r="AT120" s="65" t="e">
        <f>#VALUE!</f>
        <v>#VALUE!</v>
      </c>
      <c r="AU120" s="65" t="e">
        <f>#VALUE!</f>
        <v>#VALUE!</v>
      </c>
      <c r="AV120" s="65" t="e">
        <f>#VALUE!</f>
        <v>#VALUE!</v>
      </c>
      <c r="AW120" s="65" t="e">
        <f>#VALUE!</f>
        <v>#VALUE!</v>
      </c>
      <c r="AX120" s="56" t="str">
        <f>IF('Opportunity List'!$AY120&lt;=0.1,"Early",IF(AND('Opportunity List'!$AY120&gt;0.1,'Opportunity List'!$AY120&lt;=0.25),"Establishing","Mature"))</f>
        <v>Establishing</v>
      </c>
      <c r="AY120" s="105">
        <v>0.19999999999999996</v>
      </c>
      <c r="AZ120" s="11"/>
      <c r="BA120" s="11"/>
      <c r="BB120" s="11"/>
      <c r="BD120" s="11"/>
      <c r="BE120" s="11"/>
      <c r="BF120" s="11"/>
    </row>
    <row r="121" spans="1:58" x14ac:dyDescent="0.25">
      <c r="A121" s="104">
        <v>240</v>
      </c>
      <c r="B121" s="56" t="s">
        <v>231</v>
      </c>
      <c r="C121" s="56" t="s">
        <v>5</v>
      </c>
      <c r="D121" s="56" t="s">
        <v>211</v>
      </c>
      <c r="E121" s="56" t="s">
        <v>186</v>
      </c>
      <c r="F121" s="56" t="s">
        <v>2</v>
      </c>
      <c r="G121" s="56">
        <v>0</v>
      </c>
      <c r="H121" s="57">
        <v>0</v>
      </c>
      <c r="I121" s="56" t="s">
        <v>190</v>
      </c>
      <c r="J121" s="58">
        <v>6.1163448256977277</v>
      </c>
      <c r="K121" s="59">
        <f>('Opportunity List'!$J121*Convert_PJ_to_MWh)/1000</f>
        <v>1698.984673804938</v>
      </c>
      <c r="L121" s="59">
        <v>493.89089354794714</v>
      </c>
      <c r="M121" s="59">
        <f>'Opportunity List'!$N121/Convert_GJ_to_MWh</f>
        <v>12383.999990092801</v>
      </c>
      <c r="N121" s="59">
        <v>3440</v>
      </c>
      <c r="O121" s="60">
        <v>0.32000000000000006</v>
      </c>
      <c r="P121" s="59">
        <f>'Opportunity List'!$L121*'Opportunity List'!$O121</f>
        <v>158.04508593534311</v>
      </c>
      <c r="Q121" s="60">
        <v>0.17</v>
      </c>
      <c r="R121" s="59">
        <f>'Opportunity List'!$J121*'Opportunity List'!$Q121*Convert_PJ_to_MWh</f>
        <v>288827.39454683947</v>
      </c>
      <c r="S121" s="60">
        <v>6.3023696177770705E-2</v>
      </c>
      <c r="T121" s="59">
        <v>17</v>
      </c>
      <c r="U121" s="59">
        <v>0</v>
      </c>
      <c r="V121" s="59">
        <f>(('Opportunity List'!$R121*'Opportunity List'!$S121)*'Opportunity List'!$O121)*'Opportunity List'!$T121</f>
        <v>99024.15659184994</v>
      </c>
      <c r="W121" s="59">
        <f>'Opportunity List'!$Y121*'Opportunity List'!$P121</f>
        <v>5824.9503877558791</v>
      </c>
      <c r="X121" s="59">
        <f>IF('Opportunity List'!$P121=0,0,IF(OR('Opportunity List'!$A121={600,601}),4.52,IF(OR('Opportunity List'!$A121={602,603,604,605}),1.9,('Opportunity List'!$V121/'Opportunity List'!$P121))))</f>
        <v>626.55637792092523</v>
      </c>
      <c r="Y121" s="59">
        <f>IF('Opportunity List'!$X121=0,0,'Opportunity List'!$X121/'Opportunity List'!$T121)</f>
        <v>36.856257524760309</v>
      </c>
      <c r="Z121" s="61">
        <f>'Opportunity List'!$W121*'Opportunity List'!$H121</f>
        <v>0</v>
      </c>
      <c r="AA121" s="61">
        <f>'Opportunity List'!$Z121+'Opportunity List'!$W121</f>
        <v>5824.9503877558791</v>
      </c>
      <c r="AB121" s="61">
        <f>IF('Opportunity List'!$F121="Electricity", 'Opportunity List'!$W121, 0)+IF('Opportunity List'!$G121="Electricity",'Opportunity List'!$Z121,0)</f>
        <v>5824.9503877558791</v>
      </c>
      <c r="AC121" s="61">
        <f>IF('Opportunity List'!$F121="Natural Gas",'Opportunity List'!$W121, 0)+IF('Opportunity List'!$G121="Natural Gas",'Opportunity List'!$Z121,0)</f>
        <v>0</v>
      </c>
      <c r="AD121" s="61">
        <f>'Opportunity List'!$Y121*VLOOKUP('Opportunity List'!$T121,'Discount rate'!$B$4:$D$45,3,FALSE)</f>
        <v>396.69211844006088</v>
      </c>
      <c r="AE121" s="59">
        <v>14375.992850521521</v>
      </c>
      <c r="AF121" s="62" t="s">
        <v>164</v>
      </c>
      <c r="AG121" s="63">
        <v>0</v>
      </c>
      <c r="AH121" s="64">
        <f>'Opportunity List'!$AG121*VLOOKUP('Opportunity List'!$T121,'Discount rate'!$B$4:$D$45,3,FALSE)</f>
        <v>0</v>
      </c>
      <c r="AI121" s="59">
        <f>'Opportunity List'!$AE121-'Opportunity List'!$AH121</f>
        <v>14375.992850521521</v>
      </c>
      <c r="AJ121" s="64">
        <f>'Opportunity List'!$AI121/'Opportunity List'!$AD121</f>
        <v>36.239673495539073</v>
      </c>
      <c r="AK121" s="59">
        <f>'Opportunity List'!$P121*'Opportunity List'!$AE121</f>
        <v>2272055.025466552</v>
      </c>
      <c r="AL121" s="59">
        <v>8760</v>
      </c>
      <c r="AM121" s="65">
        <v>0.50694444443053055</v>
      </c>
      <c r="AN121" s="65">
        <v>0.50694444443053044</v>
      </c>
      <c r="AO121" s="65">
        <v>0.90000000000000013</v>
      </c>
      <c r="AP121" s="65">
        <v>0.6249999999801229</v>
      </c>
      <c r="AQ121" s="65">
        <v>0.33333333328032771</v>
      </c>
      <c r="AR121" s="65">
        <v>0.62499999998012279</v>
      </c>
      <c r="AS121" s="65" t="e">
        <f>#VALUE!</f>
        <v>#VALUE!</v>
      </c>
      <c r="AT121" s="65" t="e">
        <f>#VALUE!</f>
        <v>#VALUE!</v>
      </c>
      <c r="AU121" s="65" t="e">
        <f>#VALUE!</f>
        <v>#VALUE!</v>
      </c>
      <c r="AV121" s="65" t="e">
        <f>#VALUE!</f>
        <v>#VALUE!</v>
      </c>
      <c r="AW121" s="65" t="e">
        <f>#VALUE!</f>
        <v>#VALUE!</v>
      </c>
      <c r="AX121" s="56" t="str">
        <f>IF('Opportunity List'!$AY121&lt;=0.1,"Early",IF(AND('Opportunity List'!$AY121&gt;0.1,'Opportunity List'!$AY121&lt;=0.25),"Establishing","Mature"))</f>
        <v>Mature</v>
      </c>
      <c r="AY121" s="105">
        <v>0.67999999999999994</v>
      </c>
      <c r="AZ121" s="11"/>
      <c r="BA121" s="11"/>
      <c r="BB121" s="11"/>
      <c r="BD121" s="11"/>
      <c r="BE121" s="11"/>
      <c r="BF121" s="11"/>
    </row>
    <row r="122" spans="1:58" x14ac:dyDescent="0.25">
      <c r="A122" s="104">
        <v>253</v>
      </c>
      <c r="B122" s="56" t="s">
        <v>237</v>
      </c>
      <c r="C122" s="56" t="s">
        <v>5</v>
      </c>
      <c r="D122" s="56" t="s">
        <v>211</v>
      </c>
      <c r="E122" s="56" t="s">
        <v>186</v>
      </c>
      <c r="F122" s="56" t="s">
        <v>2</v>
      </c>
      <c r="G122" s="56">
        <v>0</v>
      </c>
      <c r="H122" s="57">
        <v>0</v>
      </c>
      <c r="I122" s="56" t="s">
        <v>190</v>
      </c>
      <c r="J122" s="58">
        <v>6.1163448256977277</v>
      </c>
      <c r="K122" s="59">
        <f>('Opportunity List'!$J122*Convert_PJ_to_MWh)/1000</f>
        <v>1698.984673804938</v>
      </c>
      <c r="L122" s="59">
        <v>493.89089354794714</v>
      </c>
      <c r="M122" s="59">
        <f>'Opportunity List'!$N122/Convert_GJ_to_MWh</f>
        <v>12383.999990092801</v>
      </c>
      <c r="N122" s="59">
        <v>3440</v>
      </c>
      <c r="O122" s="60">
        <v>0.48</v>
      </c>
      <c r="P122" s="59">
        <f>'Opportunity List'!$L122*'Opportunity List'!$O122</f>
        <v>237.06762890301462</v>
      </c>
      <c r="Q122" s="60">
        <v>0.17</v>
      </c>
      <c r="R122" s="59">
        <f>'Opportunity List'!$J122*'Opportunity List'!$Q122*Convert_PJ_to_MWh</f>
        <v>288827.39454683947</v>
      </c>
      <c r="S122" s="60">
        <v>1.890710885333121E-2</v>
      </c>
      <c r="T122" s="59">
        <v>10</v>
      </c>
      <c r="U122" s="59">
        <v>0</v>
      </c>
      <c r="V122" s="59">
        <f>(('Opportunity List'!$R122*'Opportunity List'!$S122)*'Opportunity List'!$O122)*'Opportunity List'!$T122</f>
        <v>26212.276744901446</v>
      </c>
      <c r="W122" s="59">
        <f>'Opportunity List'!$Y122*'Opportunity List'!$P122</f>
        <v>2621.2276744901446</v>
      </c>
      <c r="X122" s="59">
        <f>IF('Opportunity List'!$P122=0,0,IF(OR('Opportunity List'!$A122={600,601}),4.52,IF(OR('Opportunity List'!$A122={602,603,604,605}),1.9,('Opportunity List'!$V122/'Opportunity List'!$P122))))</f>
        <v>110.5687725742809</v>
      </c>
      <c r="Y122" s="59">
        <f>IF('Opportunity List'!$X122=0,0,'Opportunity List'!$X122/'Opportunity List'!$T122)</f>
        <v>11.05687725742809</v>
      </c>
      <c r="Z122" s="61">
        <f>'Opportunity List'!$W122*'Opportunity List'!$H122</f>
        <v>0</v>
      </c>
      <c r="AA122" s="61">
        <f>'Opportunity List'!$Z122+'Opportunity List'!$W122</f>
        <v>2621.2276744901446</v>
      </c>
      <c r="AB122" s="61">
        <f>IF('Opportunity List'!$F122="Electricity", 'Opportunity List'!$W122, 0)+IF('Opportunity List'!$G122="Electricity",'Opportunity List'!$Z122,0)</f>
        <v>2621.2276744901446</v>
      </c>
      <c r="AC122" s="61">
        <f>IF('Opportunity List'!$F122="Natural Gas",'Opportunity List'!$W122, 0)+IF('Opportunity List'!$G122="Natural Gas",'Opportunity List'!$Z122,0)</f>
        <v>0</v>
      </c>
      <c r="AD122" s="61">
        <f>'Opportunity List'!$Y122*VLOOKUP('Opportunity List'!$T122,'Discount rate'!$B$4:$D$45,3,FALSE)</f>
        <v>88.715756263057514</v>
      </c>
      <c r="AE122" s="59">
        <v>3450.2382841251656</v>
      </c>
      <c r="AF122" s="62" t="s">
        <v>164</v>
      </c>
      <c r="AG122" s="63">
        <v>0</v>
      </c>
      <c r="AH122" s="64">
        <f>'Opportunity List'!$AG122*VLOOKUP('Opportunity List'!$T122,'Discount rate'!$B$4:$D$45,3,FALSE)</f>
        <v>0</v>
      </c>
      <c r="AI122" s="59">
        <f>'Opportunity List'!$AE122-'Opportunity List'!$AH122</f>
        <v>3450.2382841251656</v>
      </c>
      <c r="AJ122" s="64">
        <f>'Opportunity List'!$AI122/'Opportunity List'!$AD122</f>
        <v>38.890930196149306</v>
      </c>
      <c r="AK122" s="59">
        <f>'Opportunity List'!$P122*'Opportunity List'!$AE122</f>
        <v>817939.80916795868</v>
      </c>
      <c r="AL122" s="59">
        <v>8760</v>
      </c>
      <c r="AM122" s="65">
        <v>0.50694444443053055</v>
      </c>
      <c r="AN122" s="65">
        <v>0.50694444443053044</v>
      </c>
      <c r="AO122" s="65">
        <v>0.90000000000000013</v>
      </c>
      <c r="AP122" s="65">
        <v>0.6249999999801229</v>
      </c>
      <c r="AQ122" s="65">
        <v>0.33333333328032771</v>
      </c>
      <c r="AR122" s="65">
        <v>0.62499999998012279</v>
      </c>
      <c r="AS122" s="65" t="e">
        <f>#VALUE!</f>
        <v>#VALUE!</v>
      </c>
      <c r="AT122" s="65" t="e">
        <f>#VALUE!</f>
        <v>#VALUE!</v>
      </c>
      <c r="AU122" s="65" t="e">
        <f>#VALUE!</f>
        <v>#VALUE!</v>
      </c>
      <c r="AV122" s="65" t="e">
        <f>#VALUE!</f>
        <v>#VALUE!</v>
      </c>
      <c r="AW122" s="65" t="e">
        <f>#VALUE!</f>
        <v>#VALUE!</v>
      </c>
      <c r="AX122" s="56" t="str">
        <f>IF('Opportunity List'!$AY122&lt;=0.1,"Early",IF(AND('Opportunity List'!$AY122&gt;0.1,'Opportunity List'!$AY122&lt;=0.25),"Establishing","Mature"))</f>
        <v>Mature</v>
      </c>
      <c r="AY122" s="105">
        <v>0.52</v>
      </c>
      <c r="AZ122" s="11"/>
      <c r="BA122" s="11"/>
      <c r="BB122" s="11"/>
      <c r="BD122" s="11"/>
      <c r="BE122" s="11"/>
      <c r="BF122" s="11"/>
    </row>
    <row r="123" spans="1:58" x14ac:dyDescent="0.25">
      <c r="A123" s="104">
        <v>381</v>
      </c>
      <c r="B123" s="56" t="s">
        <v>308</v>
      </c>
      <c r="C123" s="56" t="s">
        <v>5</v>
      </c>
      <c r="D123" s="56" t="s">
        <v>211</v>
      </c>
      <c r="E123" s="56" t="s">
        <v>186</v>
      </c>
      <c r="F123" s="56" t="s">
        <v>2</v>
      </c>
      <c r="G123" s="56">
        <v>0</v>
      </c>
      <c r="H123" s="57">
        <v>0</v>
      </c>
      <c r="I123" s="56" t="s">
        <v>190</v>
      </c>
      <c r="J123" s="58">
        <v>6.1163448256977277</v>
      </c>
      <c r="K123" s="59">
        <f>('Opportunity List'!$J123*Convert_PJ_to_MWh)/1000</f>
        <v>1698.984673804938</v>
      </c>
      <c r="L123" s="59">
        <v>493.89089354794714</v>
      </c>
      <c r="M123" s="59">
        <f>'Opportunity List'!$N123/Convert_GJ_to_MWh</f>
        <v>12383.999990092801</v>
      </c>
      <c r="N123" s="59">
        <v>3440</v>
      </c>
      <c r="O123" s="60">
        <v>0.6</v>
      </c>
      <c r="P123" s="59">
        <f>'Opportunity List'!$L123*'Opportunity List'!$O123</f>
        <v>296.33453612876826</v>
      </c>
      <c r="Q123" s="60">
        <v>0.17</v>
      </c>
      <c r="R123" s="59">
        <f>'Opportunity List'!$J123*'Opportunity List'!$Q123*Convert_PJ_to_MWh</f>
        <v>288827.39454683947</v>
      </c>
      <c r="S123" s="60">
        <v>6.9481216132052132E-2</v>
      </c>
      <c r="T123" s="59">
        <v>7</v>
      </c>
      <c r="U123" s="59">
        <v>0</v>
      </c>
      <c r="V123" s="59">
        <f>(('Opportunity List'!$R123*'Opportunity List'!$S123)*'Opportunity List'!$O123)*'Opportunity List'!$T123</f>
        <v>84285.930226539087</v>
      </c>
      <c r="W123" s="59">
        <f>'Opportunity List'!$Y123*'Opportunity List'!$P123</f>
        <v>12040.847175219869</v>
      </c>
      <c r="X123" s="59">
        <f>IF('Opportunity List'!$P123=0,0,IF(OR('Opportunity List'!$A123={600,601}),4.52,IF(OR('Opportunity List'!$A123={602,603,604,605}),1.9,('Opportunity List'!$V123/'Opportunity List'!$P123))))</f>
        <v>284.42830635816864</v>
      </c>
      <c r="Y123" s="59">
        <f>IF('Opportunity List'!$X123=0,0,'Opportunity List'!$X123/'Opportunity List'!$T123)</f>
        <v>40.63261519402409</v>
      </c>
      <c r="Z123" s="61">
        <f>'Opportunity List'!$W123*'Opportunity List'!$H123</f>
        <v>0</v>
      </c>
      <c r="AA123" s="61">
        <f>'Opportunity List'!$Z123+'Opportunity List'!$W123</f>
        <v>12040.847175219869</v>
      </c>
      <c r="AB123" s="61">
        <f>IF('Opportunity List'!$F123="Electricity", 'Opportunity List'!$W123, 0)+IF('Opportunity List'!$G123="Electricity",'Opportunity List'!$Z123,0)</f>
        <v>12040.847175219869</v>
      </c>
      <c r="AC123" s="61">
        <f>IF('Opportunity List'!$F123="Natural Gas",'Opportunity List'!$W123, 0)+IF('Opportunity List'!$G123="Natural Gas",'Opportunity List'!$Z123,0)</f>
        <v>0</v>
      </c>
      <c r="AD123" s="61">
        <f>'Opportunity List'!$Y123*VLOOKUP('Opportunity List'!$T123,'Discount rate'!$B$4:$D$45,3,FALSE)</f>
        <v>259.61353762044797</v>
      </c>
      <c r="AE123" s="59">
        <v>25358.372217140353</v>
      </c>
      <c r="AF123" s="62" t="s">
        <v>164</v>
      </c>
      <c r="AG123" s="63">
        <v>0</v>
      </c>
      <c r="AH123" s="64">
        <f>'Opportunity List'!$AG123*VLOOKUP('Opportunity List'!$T123,'Discount rate'!$B$4:$D$45,3,FALSE)</f>
        <v>0</v>
      </c>
      <c r="AI123" s="59">
        <f>'Opportunity List'!$AE123-'Opportunity List'!$AH123</f>
        <v>25358.372217140353</v>
      </c>
      <c r="AJ123" s="64">
        <f>'Opportunity List'!$AI123/'Opportunity List'!$AD123</f>
        <v>97.677387895749888</v>
      </c>
      <c r="AK123" s="59">
        <f>'Opportunity List'!$P123*'Opportunity List'!$AE123</f>
        <v>7514561.4679469317</v>
      </c>
      <c r="AL123" s="59">
        <v>8760</v>
      </c>
      <c r="AM123" s="65">
        <v>0.50694444443053055</v>
      </c>
      <c r="AN123" s="65">
        <v>0.50694444443053044</v>
      </c>
      <c r="AO123" s="65">
        <v>0.90000000000000013</v>
      </c>
      <c r="AP123" s="65">
        <v>0.6249999999801229</v>
      </c>
      <c r="AQ123" s="65">
        <v>0.33333333328032771</v>
      </c>
      <c r="AR123" s="65">
        <v>0.62499999998012279</v>
      </c>
      <c r="AS123" s="65" t="e">
        <f>#VALUE!</f>
        <v>#VALUE!</v>
      </c>
      <c r="AT123" s="65" t="e">
        <f>#VALUE!</f>
        <v>#VALUE!</v>
      </c>
      <c r="AU123" s="65" t="e">
        <f>#VALUE!</f>
        <v>#VALUE!</v>
      </c>
      <c r="AV123" s="65" t="e">
        <f>#VALUE!</f>
        <v>#VALUE!</v>
      </c>
      <c r="AW123" s="65" t="e">
        <f>#VALUE!</f>
        <v>#VALUE!</v>
      </c>
      <c r="AX123" s="56" t="str">
        <f>IF('Opportunity List'!$AY123&lt;=0.1,"Early",IF(AND('Opportunity List'!$AY123&gt;0.1,'Opportunity List'!$AY123&lt;=0.25),"Establishing","Mature"))</f>
        <v>Mature</v>
      </c>
      <c r="AY123" s="105">
        <v>0.4</v>
      </c>
      <c r="AZ123" s="11"/>
      <c r="BA123" s="11"/>
      <c r="BB123" s="11"/>
      <c r="BD123" s="11"/>
      <c r="BE123" s="11"/>
      <c r="BF123" s="11"/>
    </row>
    <row r="124" spans="1:58" x14ac:dyDescent="0.25">
      <c r="A124" s="104">
        <v>284</v>
      </c>
      <c r="B124" s="56" t="s">
        <v>309</v>
      </c>
      <c r="C124" s="56" t="s">
        <v>5</v>
      </c>
      <c r="D124" s="56" t="s">
        <v>211</v>
      </c>
      <c r="E124" s="56" t="s">
        <v>186</v>
      </c>
      <c r="F124" s="56" t="s">
        <v>2</v>
      </c>
      <c r="G124" s="56">
        <v>0</v>
      </c>
      <c r="H124" s="57">
        <v>0</v>
      </c>
      <c r="I124" s="56" t="s">
        <v>190</v>
      </c>
      <c r="J124" s="58">
        <v>6.1163448256977277</v>
      </c>
      <c r="K124" s="59">
        <f>('Opportunity List'!$J124*Convert_PJ_to_MWh)/1000</f>
        <v>1698.984673804938</v>
      </c>
      <c r="L124" s="59">
        <v>493.89089354794714</v>
      </c>
      <c r="M124" s="59">
        <f>'Opportunity List'!$N124/Convert_GJ_to_MWh</f>
        <v>12383.999990092801</v>
      </c>
      <c r="N124" s="59">
        <v>3440</v>
      </c>
      <c r="O124" s="60">
        <v>0.8</v>
      </c>
      <c r="P124" s="59">
        <f>'Opportunity List'!$L124*'Opportunity List'!$O124</f>
        <v>395.11271483835776</v>
      </c>
      <c r="Q124" s="60">
        <v>0.17</v>
      </c>
      <c r="R124" s="59">
        <f>'Opportunity List'!$J124*'Opportunity List'!$Q124*Convert_PJ_to_MWh</f>
        <v>288827.39454683947</v>
      </c>
      <c r="S124" s="60">
        <v>0.16386161006220382</v>
      </c>
      <c r="T124" s="59">
        <v>7</v>
      </c>
      <c r="U124" s="59">
        <v>0</v>
      </c>
      <c r="V124" s="59">
        <f>(('Opportunity List'!$R124*'Opportunity List'!$S124)*'Opportunity List'!$O124)*'Opportunity List'!$T124</f>
        <v>265035.24264289247</v>
      </c>
      <c r="W124" s="59">
        <f>'Opportunity List'!$Y124*'Opportunity List'!$P124</f>
        <v>37862.177520413214</v>
      </c>
      <c r="X124" s="59">
        <f>IF('Opportunity List'!$P124=0,0,IF(OR('Opportunity List'!$A124={600,601}),4.52,IF(OR('Opportunity List'!$A124={602,603,604,605}),1.9,('Opportunity List'!$V124/'Opportunity List'!$P124))))</f>
        <v>670.78388695063757</v>
      </c>
      <c r="Y124" s="59">
        <f>IF('Opportunity List'!$X124=0,0,'Opportunity List'!$X124/'Opportunity List'!$T124)</f>
        <v>95.826269564376801</v>
      </c>
      <c r="Z124" s="61">
        <f>'Opportunity List'!$W124*'Opportunity List'!$H124</f>
        <v>0</v>
      </c>
      <c r="AA124" s="61">
        <f>'Opportunity List'!$Z124+'Opportunity List'!$W124</f>
        <v>37862.177520413214</v>
      </c>
      <c r="AB124" s="61">
        <f>IF('Opportunity List'!$F124="Electricity", 'Opportunity List'!$W124, 0)+IF('Opportunity List'!$G124="Electricity",'Opportunity List'!$Z124,0)</f>
        <v>37862.177520413214</v>
      </c>
      <c r="AC124" s="61">
        <f>IF('Opportunity List'!$F124="Natural Gas",'Opportunity List'!$W124, 0)+IF('Opportunity List'!$G124="Natural Gas",'Opportunity List'!$Z124,0)</f>
        <v>0</v>
      </c>
      <c r="AD124" s="61">
        <f>'Opportunity List'!$Y124*VLOOKUP('Opportunity List'!$T124,'Discount rate'!$B$4:$D$45,3,FALSE)</f>
        <v>612.2617685272038</v>
      </c>
      <c r="AE124" s="59">
        <v>29902.065129084764</v>
      </c>
      <c r="AF124" s="62" t="s">
        <v>164</v>
      </c>
      <c r="AG124" s="63">
        <v>0</v>
      </c>
      <c r="AH124" s="64">
        <f>'Opportunity List'!$AG124*VLOOKUP('Opportunity List'!$T124,'Discount rate'!$B$4:$D$45,3,FALSE)</f>
        <v>0</v>
      </c>
      <c r="AI124" s="59">
        <f>'Opportunity List'!$AE124-'Opportunity List'!$AH124</f>
        <v>29902.065129084764</v>
      </c>
      <c r="AJ124" s="64">
        <f>'Opportunity List'!$AI124/'Opportunity List'!$AD124</f>
        <v>48.838693947874951</v>
      </c>
      <c r="AK124" s="59">
        <f>'Opportunity List'!$P124*'Opportunity List'!$AE124</f>
        <v>11814686.13242607</v>
      </c>
      <c r="AL124" s="59">
        <v>8760</v>
      </c>
      <c r="AM124" s="65">
        <v>0.50694444443053055</v>
      </c>
      <c r="AN124" s="65">
        <v>0.50694444443053044</v>
      </c>
      <c r="AO124" s="65">
        <v>0.90000000000000013</v>
      </c>
      <c r="AP124" s="65">
        <v>0.6249999999801229</v>
      </c>
      <c r="AQ124" s="65">
        <v>0.33333333328032771</v>
      </c>
      <c r="AR124" s="65">
        <v>0.62499999998012279</v>
      </c>
      <c r="AS124" s="65" t="e">
        <f>#VALUE!</f>
        <v>#VALUE!</v>
      </c>
      <c r="AT124" s="65" t="e">
        <f>#VALUE!</f>
        <v>#VALUE!</v>
      </c>
      <c r="AU124" s="65" t="e">
        <f>#VALUE!</f>
        <v>#VALUE!</v>
      </c>
      <c r="AV124" s="65" t="e">
        <f>#VALUE!</f>
        <v>#VALUE!</v>
      </c>
      <c r="AW124" s="65" t="e">
        <f>#VALUE!</f>
        <v>#VALUE!</v>
      </c>
      <c r="AX124" s="56" t="str">
        <f>IF('Opportunity List'!$AY124&lt;=0.1,"Early",IF(AND('Opportunity List'!$AY124&gt;0.1,'Opportunity List'!$AY124&lt;=0.25),"Establishing","Mature"))</f>
        <v>Establishing</v>
      </c>
      <c r="AY124" s="105">
        <v>0.19999999999999996</v>
      </c>
      <c r="AZ124" s="11"/>
      <c r="BA124" s="11"/>
      <c r="BB124" s="11"/>
      <c r="BD124" s="11"/>
      <c r="BE124" s="11"/>
      <c r="BF124" s="11"/>
    </row>
    <row r="125" spans="1:58" x14ac:dyDescent="0.25">
      <c r="A125" s="104">
        <v>269</v>
      </c>
      <c r="B125" s="56" t="s">
        <v>310</v>
      </c>
      <c r="C125" s="56" t="s">
        <v>5</v>
      </c>
      <c r="D125" s="56" t="s">
        <v>211</v>
      </c>
      <c r="E125" s="56" t="s">
        <v>186</v>
      </c>
      <c r="F125" s="56" t="s">
        <v>2</v>
      </c>
      <c r="G125" s="56">
        <v>0</v>
      </c>
      <c r="H125" s="57">
        <v>0</v>
      </c>
      <c r="I125" s="56" t="s">
        <v>190</v>
      </c>
      <c r="J125" s="58">
        <v>6.1163448256977277</v>
      </c>
      <c r="K125" s="59">
        <f>('Opportunity List'!$J125*Convert_PJ_to_MWh)/1000</f>
        <v>1698.984673804938</v>
      </c>
      <c r="L125" s="59">
        <v>493.89089354794714</v>
      </c>
      <c r="M125" s="59">
        <f>'Opportunity List'!$N125/Convert_GJ_to_MWh</f>
        <v>12383.999990092801</v>
      </c>
      <c r="N125" s="59">
        <v>3440</v>
      </c>
      <c r="O125" s="60">
        <v>0.6</v>
      </c>
      <c r="P125" s="59">
        <f>'Opportunity List'!$L125*'Opportunity List'!$O125</f>
        <v>296.33453612876826</v>
      </c>
      <c r="Q125" s="60">
        <v>0.17</v>
      </c>
      <c r="R125" s="59">
        <f>'Opportunity List'!$J125*'Opportunity List'!$Q125*Convert_PJ_to_MWh</f>
        <v>288827.39454683947</v>
      </c>
      <c r="S125" s="60">
        <v>5.0418956942216563E-2</v>
      </c>
      <c r="T125" s="59">
        <v>13</v>
      </c>
      <c r="U125" s="59">
        <v>0</v>
      </c>
      <c r="V125" s="59">
        <f>(('Opportunity List'!$R125*'Opportunity List'!$S125)*'Opportunity List'!$O125)*'Opportunity List'!$T125</f>
        <v>113586.5325612396</v>
      </c>
      <c r="W125" s="59">
        <f>'Opportunity List'!$Y125*'Opportunity List'!$P125</f>
        <v>8737.4255816338155</v>
      </c>
      <c r="X125" s="59">
        <f>IF('Opportunity List'!$P125=0,0,IF(OR('Opportunity List'!$A125={600,601}),4.52,IF(OR('Opportunity List'!$A125={602,603,604,605}),1.9,('Opportunity List'!$V125/'Opportunity List'!$P125))))</f>
        <v>383.30507825750715</v>
      </c>
      <c r="Y125" s="59">
        <f>IF('Opportunity List'!$X125=0,0,'Opportunity List'!$X125/'Opportunity List'!$T125)</f>
        <v>29.485006019808242</v>
      </c>
      <c r="Z125" s="61">
        <f>'Opportunity List'!$W125*'Opportunity List'!$H125</f>
        <v>0</v>
      </c>
      <c r="AA125" s="61">
        <f>'Opportunity List'!$Z125+'Opportunity List'!$W125</f>
        <v>8737.4255816338155</v>
      </c>
      <c r="AB125" s="61">
        <f>IF('Opportunity List'!$F125="Electricity", 'Opportunity List'!$W125, 0)+IF('Opportunity List'!$G125="Electricity",'Opportunity List'!$Z125,0)</f>
        <v>8737.4255816338155</v>
      </c>
      <c r="AC125" s="61">
        <f>IF('Opportunity List'!$F125="Natural Gas",'Opportunity List'!$W125, 0)+IF('Opportunity List'!$G125="Natural Gas",'Opportunity List'!$Z125,0)</f>
        <v>0</v>
      </c>
      <c r="AD125" s="61">
        <f>'Opportunity List'!$Y125*VLOOKUP('Opportunity List'!$T125,'Discount rate'!$B$4:$D$45,3,FALSE)</f>
        <v>275.91038853135547</v>
      </c>
      <c r="AE125" s="59">
        <v>11500.794280417216</v>
      </c>
      <c r="AF125" s="62" t="s">
        <v>164</v>
      </c>
      <c r="AG125" s="63">
        <v>0</v>
      </c>
      <c r="AH125" s="64">
        <f>'Opportunity List'!$AG125*VLOOKUP('Opportunity List'!$T125,'Discount rate'!$B$4:$D$45,3,FALSE)</f>
        <v>0</v>
      </c>
      <c r="AI125" s="59">
        <f>'Opportunity List'!$AE125-'Opportunity List'!$AH125</f>
        <v>11500.794280417216</v>
      </c>
      <c r="AJ125" s="64">
        <f>'Opportunity List'!$AI125/'Opportunity List'!$AD125</f>
        <v>41.683078124150526</v>
      </c>
      <c r="AK125" s="59">
        <f>'Opportunity List'!$P125*'Opportunity List'!$AE125</f>
        <v>3408082.5381998271</v>
      </c>
      <c r="AL125" s="59">
        <v>8760</v>
      </c>
      <c r="AM125" s="65">
        <v>0.50694444443053055</v>
      </c>
      <c r="AN125" s="65">
        <v>0.50694444443053044</v>
      </c>
      <c r="AO125" s="65">
        <v>0.90000000000000013</v>
      </c>
      <c r="AP125" s="65">
        <v>0.6249999999801229</v>
      </c>
      <c r="AQ125" s="65">
        <v>0.33333333328032771</v>
      </c>
      <c r="AR125" s="65">
        <v>0.62499999998012279</v>
      </c>
      <c r="AS125" s="65" t="e">
        <f>#VALUE!</f>
        <v>#VALUE!</v>
      </c>
      <c r="AT125" s="65" t="e">
        <f>#VALUE!</f>
        <v>#VALUE!</v>
      </c>
      <c r="AU125" s="65" t="e">
        <f>#VALUE!</f>
        <v>#VALUE!</v>
      </c>
      <c r="AV125" s="65" t="e">
        <f>#VALUE!</f>
        <v>#VALUE!</v>
      </c>
      <c r="AW125" s="65" t="e">
        <f>#VALUE!</f>
        <v>#VALUE!</v>
      </c>
      <c r="AX125" s="56" t="str">
        <f>IF('Opportunity List'!$AY125&lt;=0.1,"Early",IF(AND('Opportunity List'!$AY125&gt;0.1,'Opportunity List'!$AY125&lt;=0.25),"Establishing","Mature"))</f>
        <v>Mature</v>
      </c>
      <c r="AY125" s="105">
        <v>0.4</v>
      </c>
      <c r="AZ125" s="11"/>
      <c r="BA125" s="11"/>
      <c r="BB125" s="11"/>
      <c r="BD125" s="11"/>
      <c r="BE125" s="11"/>
      <c r="BF125" s="11"/>
    </row>
    <row r="126" spans="1:58" x14ac:dyDescent="0.25">
      <c r="A126" s="104">
        <v>358</v>
      </c>
      <c r="B126" s="56" t="s">
        <v>314</v>
      </c>
      <c r="C126" s="56" t="s">
        <v>5</v>
      </c>
      <c r="D126" s="56" t="s">
        <v>211</v>
      </c>
      <c r="E126" s="56" t="s">
        <v>186</v>
      </c>
      <c r="F126" s="56" t="s">
        <v>2</v>
      </c>
      <c r="G126" s="56">
        <v>0</v>
      </c>
      <c r="H126" s="57">
        <v>0</v>
      </c>
      <c r="I126" s="56" t="s">
        <v>190</v>
      </c>
      <c r="J126" s="58">
        <v>6.1163448256977277</v>
      </c>
      <c r="K126" s="59">
        <f>('Opportunity List'!$J126*Convert_PJ_to_MWh)/1000</f>
        <v>1698.984673804938</v>
      </c>
      <c r="L126" s="59">
        <v>493.89089354794714</v>
      </c>
      <c r="M126" s="59">
        <f>'Opportunity List'!$N126/Convert_GJ_to_MWh</f>
        <v>12383.999990092801</v>
      </c>
      <c r="N126" s="59">
        <v>3440</v>
      </c>
      <c r="O126" s="60">
        <v>0.32000000000000006</v>
      </c>
      <c r="P126" s="59">
        <f>'Opportunity List'!$L126*'Opportunity List'!$O126</f>
        <v>158.04508593534311</v>
      </c>
      <c r="Q126" s="60">
        <v>0.17</v>
      </c>
      <c r="R126" s="59">
        <f>'Opportunity List'!$J126*'Opportunity List'!$Q126*Convert_PJ_to_MWh</f>
        <v>288827.39454683947</v>
      </c>
      <c r="S126" s="60">
        <v>0.16386161006220382</v>
      </c>
      <c r="T126" s="59">
        <v>8</v>
      </c>
      <c r="U126" s="59">
        <v>0</v>
      </c>
      <c r="V126" s="59">
        <f>(('Opportunity List'!$R126*'Opportunity List'!$S126)*'Opportunity List'!$O126)*'Opportunity List'!$T126</f>
        <v>121158.96806532227</v>
      </c>
      <c r="W126" s="59">
        <f>'Opportunity List'!$Y126*'Opportunity List'!$P126</f>
        <v>15144.871008165283</v>
      </c>
      <c r="X126" s="59">
        <f>IF('Opportunity List'!$P126=0,0,IF(OR('Opportunity List'!$A126={600,601}),4.52,IF(OR('Opportunity List'!$A126={602,603,604,605}),1.9,('Opportunity List'!$V126/'Opportunity List'!$P126))))</f>
        <v>766.6101565150143</v>
      </c>
      <c r="Y126" s="59">
        <f>IF('Opportunity List'!$X126=0,0,'Opportunity List'!$X126/'Opportunity List'!$T126)</f>
        <v>95.826269564376787</v>
      </c>
      <c r="Z126" s="61">
        <f>'Opportunity List'!$W126*'Opportunity List'!$H126</f>
        <v>0</v>
      </c>
      <c r="AA126" s="61">
        <f>'Opportunity List'!$Z126+'Opportunity List'!$W126</f>
        <v>15144.871008165283</v>
      </c>
      <c r="AB126" s="61">
        <f>IF('Opportunity List'!$F126="Electricity", 'Opportunity List'!$W126, 0)+IF('Opportunity List'!$G126="Electricity",'Opportunity List'!$Z126,0)</f>
        <v>15144.871008165283</v>
      </c>
      <c r="AC126" s="61">
        <f>IF('Opportunity List'!$F126="Natural Gas",'Opportunity List'!$W126, 0)+IF('Opportunity List'!$G126="Natural Gas",'Opportunity List'!$Z126,0)</f>
        <v>0</v>
      </c>
      <c r="AD126" s="61">
        <f>'Opportunity List'!$Y126*VLOOKUP('Opportunity List'!$T126,'Discount rate'!$B$4:$D$45,3,FALSE)</f>
        <v>668.03352987017468</v>
      </c>
      <c r="AE126" s="59">
        <v>52328.613975898341</v>
      </c>
      <c r="AF126" s="62" t="s">
        <v>164</v>
      </c>
      <c r="AG126" s="63">
        <v>0</v>
      </c>
      <c r="AH126" s="64">
        <f>'Opportunity List'!$AG126*VLOOKUP('Opportunity List'!$T126,'Discount rate'!$B$4:$D$45,3,FALSE)</f>
        <v>0</v>
      </c>
      <c r="AI126" s="59">
        <f>'Opportunity List'!$AE126-'Opportunity List'!$AH126</f>
        <v>52328.613975898341</v>
      </c>
      <c r="AJ126" s="64">
        <f>'Opportunity List'!$AI126/'Opportunity List'!$AD126</f>
        <v>78.3323166219933</v>
      </c>
      <c r="AK126" s="59">
        <f>'Opportunity List'!$P126*'Opportunity List'!$AE126</f>
        <v>8270280.2926982502</v>
      </c>
      <c r="AL126" s="59">
        <v>8760</v>
      </c>
      <c r="AM126" s="65">
        <v>0.50694444443053055</v>
      </c>
      <c r="AN126" s="65">
        <v>0.50694444443053044</v>
      </c>
      <c r="AO126" s="65">
        <v>0.90000000000000013</v>
      </c>
      <c r="AP126" s="65">
        <v>0.6249999999801229</v>
      </c>
      <c r="AQ126" s="65">
        <v>0.33333333328032771</v>
      </c>
      <c r="AR126" s="65">
        <v>0.62499999998012279</v>
      </c>
      <c r="AS126" s="65" t="e">
        <f>#VALUE!</f>
        <v>#VALUE!</v>
      </c>
      <c r="AT126" s="65" t="e">
        <f>#VALUE!</f>
        <v>#VALUE!</v>
      </c>
      <c r="AU126" s="65" t="e">
        <f>#VALUE!</f>
        <v>#VALUE!</v>
      </c>
      <c r="AV126" s="65" t="e">
        <f>#VALUE!</f>
        <v>#VALUE!</v>
      </c>
      <c r="AW126" s="65" t="e">
        <f>#VALUE!</f>
        <v>#VALUE!</v>
      </c>
      <c r="AX126" s="56" t="str">
        <f>IF('Opportunity List'!$AY126&lt;=0.1,"Early",IF(AND('Opportunity List'!$AY126&gt;0.1,'Opportunity List'!$AY126&lt;=0.25),"Establishing","Mature"))</f>
        <v>Mature</v>
      </c>
      <c r="AY126" s="105">
        <v>0.67999999999999994</v>
      </c>
      <c r="AZ126" s="11"/>
      <c r="BA126" s="11"/>
      <c r="BB126" s="11"/>
      <c r="BD126" s="11"/>
      <c r="BE126" s="11"/>
      <c r="BF126" s="11"/>
    </row>
    <row r="127" spans="1:58" x14ac:dyDescent="0.25">
      <c r="A127" s="104">
        <v>224</v>
      </c>
      <c r="B127" s="56" t="s">
        <v>285</v>
      </c>
      <c r="C127" s="56" t="s">
        <v>5</v>
      </c>
      <c r="D127" s="56" t="s">
        <v>211</v>
      </c>
      <c r="E127" s="56" t="s">
        <v>173</v>
      </c>
      <c r="F127" s="56" t="s">
        <v>2</v>
      </c>
      <c r="G127" s="56">
        <v>0</v>
      </c>
      <c r="H127" s="57">
        <v>0</v>
      </c>
      <c r="I127" s="56" t="s">
        <v>190</v>
      </c>
      <c r="J127" s="58">
        <v>6.1163448256977277</v>
      </c>
      <c r="K127" s="59">
        <f>('Opportunity List'!$J127*Convert_PJ_to_MWh)/1000</f>
        <v>1698.984673804938</v>
      </c>
      <c r="L127" s="59">
        <v>493.89089354794714</v>
      </c>
      <c r="M127" s="59">
        <f>'Opportunity List'!$N127/Convert_GJ_to_MWh</f>
        <v>12383.999990092801</v>
      </c>
      <c r="N127" s="59">
        <v>3440</v>
      </c>
      <c r="O127" s="60">
        <v>0.16000000000000003</v>
      </c>
      <c r="P127" s="59">
        <f>'Opportunity List'!$L127*'Opportunity List'!$O127</f>
        <v>79.022542967671555</v>
      </c>
      <c r="Q127" s="60">
        <v>0.03</v>
      </c>
      <c r="R127" s="59">
        <f>'Opportunity List'!$J127*'Opportunity List'!$Q127*Convert_PJ_to_MWh</f>
        <v>50969.540214148139</v>
      </c>
      <c r="S127" s="60">
        <v>0.53570141751105094</v>
      </c>
      <c r="T127" s="59">
        <v>20</v>
      </c>
      <c r="U127" s="59">
        <v>0</v>
      </c>
      <c r="V127" s="59">
        <f>(('Opportunity List'!$R127*'Opportunity List'!$S127)*'Opportunity List'!$O127)*'Opportunity List'!$T127</f>
        <v>87374.255816338176</v>
      </c>
      <c r="W127" s="59">
        <f>'Opportunity List'!$Y127*'Opportunity List'!$P127</f>
        <v>4368.7127908169086</v>
      </c>
      <c r="X127" s="59">
        <f>IF('Opportunity List'!$P127=0,0,IF(OR('Opportunity List'!$A127={600,601}),4.52,IF(OR('Opportunity List'!$A127={602,603,604,605}),1.9,('Opportunity List'!$V127/'Opportunity List'!$P127))))</f>
        <v>1105.6877257428091</v>
      </c>
      <c r="Y127" s="59">
        <f>IF('Opportunity List'!$X127=0,0,'Opportunity List'!$X127/'Opportunity List'!$T127)</f>
        <v>55.284386287140457</v>
      </c>
      <c r="Z127" s="61">
        <f>'Opportunity List'!$W127*'Opportunity List'!$H127</f>
        <v>0</v>
      </c>
      <c r="AA127" s="61">
        <f>'Opportunity List'!$Z127+'Opportunity List'!$W127</f>
        <v>4368.7127908169086</v>
      </c>
      <c r="AB127" s="61">
        <f>IF('Opportunity List'!$F127="Electricity", 'Opportunity List'!$W127, 0)+IF('Opportunity List'!$G127="Electricity",'Opportunity List'!$Z127,0)</f>
        <v>4368.7127908169086</v>
      </c>
      <c r="AC127" s="61">
        <f>IF('Opportunity List'!$F127="Natural Gas",'Opportunity List'!$W127, 0)+IF('Opportunity List'!$G127="Natural Gas",'Opportunity List'!$Z127,0)</f>
        <v>0</v>
      </c>
      <c r="AD127" s="61">
        <f>'Opportunity List'!$Y127*VLOOKUP('Opportunity List'!$T127,'Discount rate'!$B$4:$D$45,3,FALSE)</f>
        <v>640.96796216772475</v>
      </c>
      <c r="AE127" s="59">
        <v>20426.338408430198</v>
      </c>
      <c r="AF127" s="62" t="s">
        <v>168</v>
      </c>
      <c r="AG127" s="63">
        <v>0</v>
      </c>
      <c r="AH127" s="64">
        <f>'Opportunity List'!$AG127*VLOOKUP('Opportunity List'!$T127,'Discount rate'!$B$4:$D$45,3,FALSE)</f>
        <v>0</v>
      </c>
      <c r="AI127" s="59">
        <f>'Opportunity List'!$AE127-'Opportunity List'!$AH127</f>
        <v>20426.338408430198</v>
      </c>
      <c r="AJ127" s="64">
        <f>'Opportunity List'!$AI127/'Opportunity List'!$AD127</f>
        <v>31.867955364491607</v>
      </c>
      <c r="AK127" s="59">
        <f>'Opportunity List'!$P127*'Opportunity List'!$AE127</f>
        <v>1614141.204552375</v>
      </c>
      <c r="AL127" s="59">
        <v>8760</v>
      </c>
      <c r="AM127" s="65">
        <v>0.82284185146427868</v>
      </c>
      <c r="AN127" s="65">
        <v>0.84944399917306856</v>
      </c>
      <c r="AO127" s="65">
        <v>0.94876749433988528</v>
      </c>
      <c r="AP127" s="65">
        <v>0.91622755479240015</v>
      </c>
      <c r="AQ127" s="65">
        <v>0.86607206119089575</v>
      </c>
      <c r="AR127" s="65">
        <v>0.85079393696212335</v>
      </c>
      <c r="AS127" s="65" t="e">
        <f>#VALUE!</f>
        <v>#VALUE!</v>
      </c>
      <c r="AT127" s="65" t="e">
        <f>#VALUE!</f>
        <v>#VALUE!</v>
      </c>
      <c r="AU127" s="65" t="e">
        <f>#VALUE!</f>
        <v>#VALUE!</v>
      </c>
      <c r="AV127" s="65" t="e">
        <f>#VALUE!</f>
        <v>#VALUE!</v>
      </c>
      <c r="AW127" s="65" t="e">
        <f>#VALUE!</f>
        <v>#VALUE!</v>
      </c>
      <c r="AX127" s="56" t="str">
        <f>IF('Opportunity List'!$AY127&lt;=0.1,"Early",IF(AND('Opportunity List'!$AY127&gt;0.1,'Opportunity List'!$AY127&lt;=0.25),"Establishing","Mature"))</f>
        <v>Establishing</v>
      </c>
      <c r="AY127" s="105">
        <v>0.25</v>
      </c>
      <c r="AZ127" s="11"/>
      <c r="BA127" s="11"/>
      <c r="BB127" s="11"/>
      <c r="BD127" s="11"/>
      <c r="BE127" s="11"/>
      <c r="BF127" s="11"/>
    </row>
    <row r="128" spans="1:58" x14ac:dyDescent="0.25">
      <c r="A128" s="104">
        <v>361</v>
      </c>
      <c r="B128" s="56" t="s">
        <v>240</v>
      </c>
      <c r="C128" s="56" t="s">
        <v>5</v>
      </c>
      <c r="D128" s="56" t="s">
        <v>211</v>
      </c>
      <c r="E128" s="56" t="s">
        <v>241</v>
      </c>
      <c r="F128" s="56" t="s">
        <v>2</v>
      </c>
      <c r="G128" s="56">
        <v>0</v>
      </c>
      <c r="H128" s="57">
        <v>0</v>
      </c>
      <c r="I128" s="56" t="s">
        <v>190</v>
      </c>
      <c r="J128" s="58">
        <v>6.1163448256977277</v>
      </c>
      <c r="K128" s="59">
        <f>('Opportunity List'!$J128*Convert_PJ_to_MWh)/1000</f>
        <v>1698.984673804938</v>
      </c>
      <c r="L128" s="59">
        <v>493.89089354794714</v>
      </c>
      <c r="M128" s="59">
        <f>'Opportunity List'!$N128/Convert_GJ_to_MWh</f>
        <v>12383.999990092801</v>
      </c>
      <c r="N128" s="59">
        <v>3440</v>
      </c>
      <c r="O128" s="60">
        <v>0.39999999999999991</v>
      </c>
      <c r="P128" s="59">
        <f>'Opportunity List'!$L128*'Opportunity List'!$O128</f>
        <v>197.55635741917882</v>
      </c>
      <c r="Q128" s="60">
        <v>0.55000000000000004</v>
      </c>
      <c r="R128" s="59">
        <f>'Opportunity List'!$J128*'Opportunity List'!$Q128*Convert_PJ_to_MWh</f>
        <v>934441.57059271599</v>
      </c>
      <c r="S128" s="60">
        <v>0.13636036082099481</v>
      </c>
      <c r="T128" s="59">
        <v>14</v>
      </c>
      <c r="U128" s="59">
        <v>0</v>
      </c>
      <c r="V128" s="59">
        <f>(('Opportunity List'!$R128*'Opportunity List'!$S128)*'Opportunity List'!$O128)*'Opportunity List'!$T128</f>
        <v>713556.42250009498</v>
      </c>
      <c r="W128" s="59">
        <f>'Opportunity List'!$Y128*'Opportunity List'!$P128</f>
        <v>50968.315892863931</v>
      </c>
      <c r="X128" s="59">
        <f>IF('Opportunity List'!$P128=0,0,IF(OR('Opportunity List'!$A128={600,601}),4.52,IF(OR('Opportunity List'!$A128={602,603,604,605}),1.9,('Opportunity List'!$V128/'Opportunity List'!$P128))))</f>
        <v>3611.9132374265105</v>
      </c>
      <c r="Y128" s="59">
        <f>IF('Opportunity List'!$X128=0,0,'Opportunity List'!$X128/'Opportunity List'!$T128)</f>
        <v>257.99380267332219</v>
      </c>
      <c r="Z128" s="61">
        <f>'Opportunity List'!$W128*'Opportunity List'!$H128</f>
        <v>0</v>
      </c>
      <c r="AA128" s="61">
        <f>'Opportunity List'!$Z128+'Opportunity List'!$W128</f>
        <v>50968.315892863931</v>
      </c>
      <c r="AB128" s="61">
        <f>IF('Opportunity List'!$F128="Electricity", 'Opportunity List'!$W128, 0)+IF('Opportunity List'!$G128="Electricity",'Opportunity List'!$Z128,0)</f>
        <v>50968.315892863931</v>
      </c>
      <c r="AC128" s="61">
        <f>IF('Opportunity List'!$F128="Natural Gas",'Opportunity List'!$W128, 0)+IF('Opportunity List'!$G128="Natural Gas",'Opportunity List'!$Z128,0)</f>
        <v>0</v>
      </c>
      <c r="AD128" s="61">
        <f>'Opportunity List'!$Y128*VLOOKUP('Opportunity List'!$T128,'Discount rate'!$B$4:$D$45,3,FALSE)</f>
        <v>2514.270344401697</v>
      </c>
      <c r="AE128" s="59">
        <v>201263.89990730133</v>
      </c>
      <c r="AF128" s="62" t="s">
        <v>168</v>
      </c>
      <c r="AG128" s="63">
        <v>0</v>
      </c>
      <c r="AH128" s="64">
        <f>'Opportunity List'!$AG128*VLOOKUP('Opportunity List'!$T128,'Discount rate'!$B$4:$D$45,3,FALSE)</f>
        <v>0</v>
      </c>
      <c r="AI128" s="59">
        <f>'Opportunity List'!$AE128-'Opportunity List'!$AH128</f>
        <v>201263.89990730133</v>
      </c>
      <c r="AJ128" s="64">
        <f>'Opportunity List'!$AI128/'Opportunity List'!$AD128</f>
        <v>80.048631347634441</v>
      </c>
      <c r="AK128" s="59">
        <f>'Opportunity List'!$P128*'Opportunity List'!$AE128</f>
        <v>39760962.945664652</v>
      </c>
      <c r="AL128" s="59">
        <v>8760</v>
      </c>
      <c r="AM128" s="65">
        <v>0.32761406022090517</v>
      </c>
      <c r="AN128" s="65">
        <v>0.32761406022090528</v>
      </c>
      <c r="AO128" s="65">
        <v>0.898799268018737</v>
      </c>
      <c r="AP128" s="65">
        <v>0.61189567879617424</v>
      </c>
      <c r="AQ128" s="65">
        <v>8.8046091304778591E-3</v>
      </c>
      <c r="AR128" s="65">
        <v>0.61189567879617446</v>
      </c>
      <c r="AS128" s="65" t="e">
        <f>#VALUE!</f>
        <v>#VALUE!</v>
      </c>
      <c r="AT128" s="65" t="e">
        <f>#VALUE!</f>
        <v>#VALUE!</v>
      </c>
      <c r="AU128" s="65" t="e">
        <f>#VALUE!</f>
        <v>#VALUE!</v>
      </c>
      <c r="AV128" s="65" t="e">
        <f>#VALUE!</f>
        <v>#VALUE!</v>
      </c>
      <c r="AW128" s="65" t="e">
        <f>#VALUE!</f>
        <v>#VALUE!</v>
      </c>
      <c r="AX128" s="56" t="str">
        <f>IF('Opportunity List'!$AY128&lt;=0.1,"Early",IF(AND('Opportunity List'!$AY128&gt;0.1,'Opportunity List'!$AY128&lt;=0.25),"Establishing","Mature"))</f>
        <v>Establishing</v>
      </c>
      <c r="AY128" s="105">
        <v>0.25</v>
      </c>
      <c r="AZ128" s="11"/>
      <c r="BA128" s="11"/>
      <c r="BB128" s="11"/>
      <c r="BD128" s="11"/>
      <c r="BE128" s="11"/>
      <c r="BF128" s="11"/>
    </row>
    <row r="129" spans="1:58" x14ac:dyDescent="0.25">
      <c r="A129" s="104">
        <v>183</v>
      </c>
      <c r="B129" s="56" t="s">
        <v>283</v>
      </c>
      <c r="C129" s="56" t="s">
        <v>5</v>
      </c>
      <c r="D129" s="56" t="s">
        <v>211</v>
      </c>
      <c r="E129" s="56" t="s">
        <v>241</v>
      </c>
      <c r="F129" s="56" t="s">
        <v>2</v>
      </c>
      <c r="G129" s="56">
        <v>0</v>
      </c>
      <c r="H129" s="57">
        <v>0</v>
      </c>
      <c r="I129" s="56" t="s">
        <v>190</v>
      </c>
      <c r="J129" s="58">
        <v>6.1163448256977277</v>
      </c>
      <c r="K129" s="59">
        <f>('Opportunity List'!$J129*Convert_PJ_to_MWh)/1000</f>
        <v>1698.984673804938</v>
      </c>
      <c r="L129" s="59">
        <v>493.89089354794714</v>
      </c>
      <c r="M129" s="59">
        <f>'Opportunity List'!$N129/Convert_GJ_to_MWh</f>
        <v>12383.999990092801</v>
      </c>
      <c r="N129" s="59">
        <v>3440</v>
      </c>
      <c r="O129" s="60">
        <v>0.39999999999999991</v>
      </c>
      <c r="P129" s="59">
        <f>'Opportunity List'!$L129*'Opportunity List'!$O129</f>
        <v>197.55635741917882</v>
      </c>
      <c r="Q129" s="60">
        <v>0.55000000000000004</v>
      </c>
      <c r="R129" s="59">
        <f>'Opportunity List'!$J129*'Opportunity List'!$Q129*Convert_PJ_to_MWh</f>
        <v>934441.57059271599</v>
      </c>
      <c r="S129" s="60">
        <v>2.9220077318784596E-2</v>
      </c>
      <c r="T129" s="59">
        <v>14</v>
      </c>
      <c r="U129" s="59">
        <v>0</v>
      </c>
      <c r="V129" s="59">
        <f>(('Opportunity List'!$R129*'Opportunity List'!$S129)*'Opportunity List'!$O129)*'Opportunity List'!$T129</f>
        <v>152904.94767859176</v>
      </c>
      <c r="W129" s="59">
        <f>'Opportunity List'!$Y129*'Opportunity List'!$P129</f>
        <v>10921.78197704227</v>
      </c>
      <c r="X129" s="59">
        <f>IF('Opportunity List'!$P129=0,0,IF(OR('Opportunity List'!$A129={600,601}),4.52,IF(OR('Opportunity List'!$A129={602,603,604,605}),1.9,('Opportunity List'!$V129/'Opportunity List'!$P129))))</f>
        <v>773.98140801996647</v>
      </c>
      <c r="Y129" s="59">
        <f>IF('Opportunity List'!$X129=0,0,'Opportunity List'!$X129/'Opportunity List'!$T129)</f>
        <v>55.284386287140464</v>
      </c>
      <c r="Z129" s="61">
        <f>'Opportunity List'!$W129*'Opportunity List'!$H129</f>
        <v>0</v>
      </c>
      <c r="AA129" s="61">
        <f>'Opportunity List'!$Z129+'Opportunity List'!$W129</f>
        <v>10921.78197704227</v>
      </c>
      <c r="AB129" s="61">
        <f>IF('Opportunity List'!$F129="Electricity", 'Opportunity List'!$W129, 0)+IF('Opportunity List'!$G129="Electricity",'Opportunity List'!$Z129,0)</f>
        <v>10921.78197704227</v>
      </c>
      <c r="AC129" s="61">
        <f>IF('Opportunity List'!$F129="Natural Gas",'Opportunity List'!$W129, 0)+IF('Opportunity List'!$G129="Natural Gas",'Opportunity List'!$Z129,0)</f>
        <v>0</v>
      </c>
      <c r="AD129" s="61">
        <f>'Opportunity List'!$Y129*VLOOKUP('Opportunity List'!$T129,'Discount rate'!$B$4:$D$45,3,FALSE)</f>
        <v>538.77221665750642</v>
      </c>
      <c r="AE129" s="59">
        <v>8625.5957103129131</v>
      </c>
      <c r="AF129" s="62" t="s">
        <v>168</v>
      </c>
      <c r="AG129" s="63">
        <v>0</v>
      </c>
      <c r="AH129" s="64">
        <f>'Opportunity List'!$AG129*VLOOKUP('Opportunity List'!$T129,'Discount rate'!$B$4:$D$45,3,FALSE)</f>
        <v>0</v>
      </c>
      <c r="AI129" s="59">
        <f>'Opportunity List'!$AE129-'Opportunity List'!$AH129</f>
        <v>8625.5957103129131</v>
      </c>
      <c r="AJ129" s="64">
        <f>'Opportunity List'!$AI129/'Opportunity List'!$AD129</f>
        <v>16.00972626952689</v>
      </c>
      <c r="AK129" s="59">
        <f>'Opportunity List'!$P129*'Opportunity List'!$AE129</f>
        <v>1704041.2690999135</v>
      </c>
      <c r="AL129" s="59">
        <v>8760</v>
      </c>
      <c r="AM129" s="65">
        <v>0.32761406022090517</v>
      </c>
      <c r="AN129" s="65">
        <v>0.32761406022090528</v>
      </c>
      <c r="AO129" s="65">
        <v>0.898799268018737</v>
      </c>
      <c r="AP129" s="65">
        <v>0.61189567879617424</v>
      </c>
      <c r="AQ129" s="65">
        <v>8.8046091304778591E-3</v>
      </c>
      <c r="AR129" s="65">
        <v>0.61189567879617446</v>
      </c>
      <c r="AS129" s="65" t="e">
        <f>#VALUE!</f>
        <v>#VALUE!</v>
      </c>
      <c r="AT129" s="65" t="e">
        <f>#VALUE!</f>
        <v>#VALUE!</v>
      </c>
      <c r="AU129" s="65" t="e">
        <f>#VALUE!</f>
        <v>#VALUE!</v>
      </c>
      <c r="AV129" s="65" t="e">
        <f>#VALUE!</f>
        <v>#VALUE!</v>
      </c>
      <c r="AW129" s="65" t="e">
        <f>#VALUE!</f>
        <v>#VALUE!</v>
      </c>
      <c r="AX129" s="56" t="str">
        <f>IF('Opportunity List'!$AY129&lt;=0.1,"Early",IF(AND('Opportunity List'!$AY129&gt;0.1,'Opportunity List'!$AY129&lt;=0.25),"Establishing","Mature"))</f>
        <v>Establishing</v>
      </c>
      <c r="AY129" s="105">
        <v>0.25</v>
      </c>
      <c r="AZ129" s="11"/>
      <c r="BA129" s="11"/>
      <c r="BB129" s="11"/>
      <c r="BD129" s="11"/>
      <c r="BE129" s="11"/>
      <c r="BF129" s="11"/>
    </row>
    <row r="130" spans="1:58" x14ac:dyDescent="0.25">
      <c r="A130" s="104">
        <v>288</v>
      </c>
      <c r="B130" s="56" t="s">
        <v>245</v>
      </c>
      <c r="C130" s="56" t="s">
        <v>5</v>
      </c>
      <c r="D130" s="56" t="s">
        <v>213</v>
      </c>
      <c r="E130" s="56" t="s">
        <v>189</v>
      </c>
      <c r="F130" s="56" t="s">
        <v>2</v>
      </c>
      <c r="G130" s="56">
        <v>0</v>
      </c>
      <c r="H130" s="57">
        <v>0</v>
      </c>
      <c r="I130" s="56" t="s">
        <v>190</v>
      </c>
      <c r="J130" s="58">
        <v>0.59273926631621232</v>
      </c>
      <c r="K130" s="59">
        <f>('Opportunity List'!$J130*Convert_PJ_to_MWh)/1000</f>
        <v>164.64979619894919</v>
      </c>
      <c r="L130" s="59">
        <v>157.55961358751119</v>
      </c>
      <c r="M130" s="59">
        <f>'Opportunity List'!$N130/Convert_GJ_to_MWh</f>
        <v>3761.9999969904002</v>
      </c>
      <c r="N130" s="59">
        <v>1045</v>
      </c>
      <c r="O130" s="60">
        <v>0.64000000000000012</v>
      </c>
      <c r="P130" s="59">
        <f>'Opportunity List'!$L130*'Opportunity List'!$O130</f>
        <v>100.83815269600719</v>
      </c>
      <c r="Q130" s="60">
        <v>0.3</v>
      </c>
      <c r="R130" s="59">
        <f>'Opportunity List'!$J130*'Opportunity List'!$Q130*Convert_PJ_to_MWh</f>
        <v>49394.938859684757</v>
      </c>
      <c r="S130" s="60">
        <v>1.8337381320079341E-2</v>
      </c>
      <c r="T130" s="59">
        <v>11</v>
      </c>
      <c r="U130" s="59">
        <v>0</v>
      </c>
      <c r="V130" s="59">
        <f>(('Opportunity List'!$R130*'Opportunity List'!$S130)*'Opportunity List'!$O130)*'Opportunity List'!$T130</f>
        <v>6376.6477572303938</v>
      </c>
      <c r="W130" s="59">
        <f>'Opportunity List'!$Y130*'Opportunity List'!$P130</f>
        <v>579.69525065730852</v>
      </c>
      <c r="X130" s="59">
        <f>IF('Opportunity List'!$P130=0,0,IF(OR('Opportunity List'!$A130={600,601}),4.52,IF(OR('Opportunity List'!$A130={602,603,604,605}),1.9,('Opportunity List'!$V130/'Opportunity List'!$P130))))</f>
        <v>63.236459482293604</v>
      </c>
      <c r="Y130" s="59">
        <f>IF('Opportunity List'!$X130=0,0,'Opportunity List'!$X130/'Opportunity List'!$T130)</f>
        <v>5.7487690438448729</v>
      </c>
      <c r="Z130" s="61">
        <f>'Opportunity List'!$W130*'Opportunity List'!$H130</f>
        <v>0</v>
      </c>
      <c r="AA130" s="61">
        <f>'Opportunity List'!$Z130+'Opportunity List'!$W130</f>
        <v>579.69525065730852</v>
      </c>
      <c r="AB130" s="61">
        <f>IF('Opportunity List'!$F130="Electricity", 'Opportunity List'!$W130, 0)+IF('Opportunity List'!$G130="Electricity",'Opportunity List'!$Z130,0)</f>
        <v>579.69525065730852</v>
      </c>
      <c r="AC130" s="61">
        <f>IF('Opportunity List'!$F130="Natural Gas",'Opportunity List'!$W130, 0)+IF('Opportunity List'!$G130="Natural Gas",'Opportunity List'!$Z130,0)</f>
        <v>0</v>
      </c>
      <c r="AD130" s="61">
        <f>'Opportunity List'!$Y130*VLOOKUP('Opportunity List'!$T130,'Discount rate'!$B$4:$D$45,3,FALSE)</f>
        <v>48.85691594410514</v>
      </c>
      <c r="AE130" s="59">
        <v>2446.049144797576</v>
      </c>
      <c r="AF130" s="62" t="s">
        <v>168</v>
      </c>
      <c r="AG130" s="63">
        <v>0</v>
      </c>
      <c r="AH130" s="64">
        <f>'Opportunity List'!$AG130*VLOOKUP('Opportunity List'!$T130,'Discount rate'!$B$4:$D$45,3,FALSE)</f>
        <v>0</v>
      </c>
      <c r="AI130" s="59">
        <f>'Opportunity List'!$AE130-'Opportunity List'!$AH130</f>
        <v>2446.049144797576</v>
      </c>
      <c r="AJ130" s="64">
        <f>'Opportunity List'!$AI130/'Opportunity List'!$AD130</f>
        <v>50.065565898510329</v>
      </c>
      <c r="AK130" s="59">
        <f>'Opportunity List'!$P130*'Opportunity List'!$AE130</f>
        <v>246655.07716503576</v>
      </c>
      <c r="AL130" s="59">
        <v>6264</v>
      </c>
      <c r="AM130" s="65">
        <v>0.50016606678626774</v>
      </c>
      <c r="AN130" s="65">
        <v>0.57549268908321927</v>
      </c>
      <c r="AO130" s="65">
        <v>0.60801437950155557</v>
      </c>
      <c r="AP130" s="65">
        <v>0.35674588529277906</v>
      </c>
      <c r="AQ130" s="65">
        <v>0.57330439991428306</v>
      </c>
      <c r="AR130" s="65">
        <v>0.53278256886853093</v>
      </c>
      <c r="AS130" s="65" t="e">
        <f>#VALUE!</f>
        <v>#VALUE!</v>
      </c>
      <c r="AT130" s="65" t="e">
        <f>#VALUE!</f>
        <v>#VALUE!</v>
      </c>
      <c r="AU130" s="65" t="e">
        <f>#VALUE!</f>
        <v>#VALUE!</v>
      </c>
      <c r="AV130" s="65" t="e">
        <f>#VALUE!</f>
        <v>#VALUE!</v>
      </c>
      <c r="AW130" s="65" t="e">
        <f>#VALUE!</f>
        <v>#VALUE!</v>
      </c>
      <c r="AX130" s="56" t="str">
        <f>IF('Opportunity List'!$AY130&lt;=0.1,"Early",IF(AND('Opportunity List'!$AY130&gt;0.1,'Opportunity List'!$AY130&lt;=0.25),"Establishing","Mature"))</f>
        <v>Establishing</v>
      </c>
      <c r="AY130" s="105">
        <v>0.25</v>
      </c>
      <c r="AZ130" s="11"/>
      <c r="BA130" s="11"/>
      <c r="BB130" s="11"/>
      <c r="BD130" s="11"/>
      <c r="BE130" s="11"/>
      <c r="BF130" s="11"/>
    </row>
    <row r="131" spans="1:58" x14ac:dyDescent="0.25">
      <c r="A131" s="104">
        <v>277</v>
      </c>
      <c r="B131" s="56" t="s">
        <v>247</v>
      </c>
      <c r="C131" s="56" t="s">
        <v>5</v>
      </c>
      <c r="D131" s="56" t="s">
        <v>213</v>
      </c>
      <c r="E131" s="56" t="s">
        <v>166</v>
      </c>
      <c r="F131" s="56" t="s">
        <v>2</v>
      </c>
      <c r="G131" s="56" t="s">
        <v>167</v>
      </c>
      <c r="H131" s="57">
        <v>-1</v>
      </c>
      <c r="I131" s="56" t="s">
        <v>190</v>
      </c>
      <c r="J131" s="58">
        <v>0.59273926631621232</v>
      </c>
      <c r="K131" s="59">
        <f>('Opportunity List'!$J131*Convert_PJ_to_MWh)/1000</f>
        <v>164.64979619894919</v>
      </c>
      <c r="L131" s="59">
        <v>157.55961358751119</v>
      </c>
      <c r="M131" s="59">
        <f>'Opportunity List'!$N131/Convert_GJ_to_MWh</f>
        <v>3761.9999969904002</v>
      </c>
      <c r="N131" s="59">
        <v>1045</v>
      </c>
      <c r="O131" s="60">
        <v>0.32000000000000006</v>
      </c>
      <c r="P131" s="59">
        <f>'Opportunity List'!$L131*'Opportunity List'!$O131</f>
        <v>50.419076348003593</v>
      </c>
      <c r="Q131" s="60">
        <v>0.04</v>
      </c>
      <c r="R131" s="59">
        <f>'Opportunity List'!$J131*'Opportunity List'!$Q131*Convert_PJ_to_MWh</f>
        <v>6585.9918479579683</v>
      </c>
      <c r="S131" s="60">
        <v>6.8765179950297531E-2</v>
      </c>
      <c r="T131" s="59">
        <v>8</v>
      </c>
      <c r="U131" s="59">
        <v>0</v>
      </c>
      <c r="V131" s="59">
        <f>(('Opportunity List'!$R131*'Opportunity List'!$S131)*'Opportunity List'!$O131)*'Opportunity List'!$T131</f>
        <v>1159.3905013146173</v>
      </c>
      <c r="W131" s="59">
        <f>'Opportunity List'!$Y131*'Opportunity List'!$P131</f>
        <v>144.92381266432716</v>
      </c>
      <c r="X131" s="59">
        <f>IF('Opportunity List'!$P131=0,0,IF(OR('Opportunity List'!$A131={600,601}),4.52,IF(OR('Opportunity List'!$A131={602,603,604,605}),1.9,('Opportunity List'!$V131/'Opportunity List'!$P131))))</f>
        <v>22.995076175379495</v>
      </c>
      <c r="Y131" s="59">
        <f>IF('Opportunity List'!$X131=0,0,'Opportunity List'!$X131/'Opportunity List'!$T131)</f>
        <v>2.8743845219224369</v>
      </c>
      <c r="Z131" s="61">
        <f>'Opportunity List'!$W131*'Opportunity List'!$H131</f>
        <v>-144.92381266432716</v>
      </c>
      <c r="AA131" s="61">
        <f>'Opportunity List'!$Z131+'Opportunity List'!$W131</f>
        <v>0</v>
      </c>
      <c r="AB131" s="61">
        <f>IF('Opportunity List'!$F131="Electricity", 'Opportunity List'!$W131, 0)+IF('Opportunity List'!$G131="Electricity",'Opportunity List'!$Z131,0)</f>
        <v>144.92381266432716</v>
      </c>
      <c r="AC131" s="61">
        <f>IF('Opportunity List'!$F131="Natural Gas",'Opportunity List'!$W131, 0)+IF('Opportunity List'!$G131="Natural Gas",'Opportunity List'!$Z131,0)</f>
        <v>-144.92381266432716</v>
      </c>
      <c r="AD131" s="61">
        <f>'Opportunity List'!$Y131*VLOOKUP('Opportunity List'!$T131,'Discount rate'!$B$4:$D$45,3,FALSE)</f>
        <v>20.038192523961769</v>
      </c>
      <c r="AE131" s="59">
        <v>873.58898028484862</v>
      </c>
      <c r="AF131" s="62" t="s">
        <v>168</v>
      </c>
      <c r="AG131" s="63">
        <v>0</v>
      </c>
      <c r="AH131" s="64">
        <f>'Opportunity List'!$AG131*VLOOKUP('Opportunity List'!$T131,'Discount rate'!$B$4:$D$45,3,FALSE)</f>
        <v>0</v>
      </c>
      <c r="AI131" s="59">
        <f>'Opportunity List'!$AE131-'Opportunity List'!$AH131</f>
        <v>873.58898028484862</v>
      </c>
      <c r="AJ131" s="64">
        <f>'Opportunity List'!$AI131/'Opportunity List'!$AD131</f>
        <v>43.59619657512556</v>
      </c>
      <c r="AK131" s="59">
        <f>'Opportunity List'!$P131*'Opportunity List'!$AE131</f>
        <v>44045.549493756385</v>
      </c>
      <c r="AL131" s="59">
        <v>6264</v>
      </c>
      <c r="AM131" s="65">
        <v>0.50016606678626785</v>
      </c>
      <c r="AN131" s="65">
        <v>0.57549268908321949</v>
      </c>
      <c r="AO131" s="65">
        <v>0.60801437950155557</v>
      </c>
      <c r="AP131" s="65">
        <v>0.35674588529277906</v>
      </c>
      <c r="AQ131" s="65">
        <v>0.57330439991428328</v>
      </c>
      <c r="AR131" s="65">
        <v>0.53278256886853104</v>
      </c>
      <c r="AS131" s="65" t="e">
        <f>#VALUE!</f>
        <v>#VALUE!</v>
      </c>
      <c r="AT131" s="65" t="e">
        <f>#VALUE!</f>
        <v>#VALUE!</v>
      </c>
      <c r="AU131" s="65" t="e">
        <f>#VALUE!</f>
        <v>#VALUE!</v>
      </c>
      <c r="AV131" s="65" t="e">
        <f>#VALUE!</f>
        <v>#VALUE!</v>
      </c>
      <c r="AW131" s="65" t="e">
        <f>#VALUE!</f>
        <v>#VALUE!</v>
      </c>
      <c r="AX131" s="56" t="str">
        <f>IF('Opportunity List'!$AY131&lt;=0.1,"Early",IF(AND('Opportunity List'!$AY131&gt;0.1,'Opportunity List'!$AY131&lt;=0.25),"Establishing","Mature"))</f>
        <v>Establishing</v>
      </c>
      <c r="AY131" s="105">
        <v>0.25</v>
      </c>
      <c r="AZ131" s="11"/>
      <c r="BA131" s="11"/>
      <c r="BB131" s="11"/>
      <c r="BD131" s="11"/>
      <c r="BE131" s="11"/>
      <c r="BF131" s="11"/>
    </row>
    <row r="132" spans="1:58" x14ac:dyDescent="0.25">
      <c r="A132" s="104">
        <v>406</v>
      </c>
      <c r="B132" s="56" t="s">
        <v>300</v>
      </c>
      <c r="C132" s="56" t="s">
        <v>5</v>
      </c>
      <c r="D132" s="56" t="s">
        <v>213</v>
      </c>
      <c r="E132" s="56" t="s">
        <v>166</v>
      </c>
      <c r="F132" s="56" t="s">
        <v>2</v>
      </c>
      <c r="G132" s="56">
        <v>0</v>
      </c>
      <c r="H132" s="57">
        <v>0</v>
      </c>
      <c r="I132" s="56" t="s">
        <v>190</v>
      </c>
      <c r="J132" s="58">
        <v>0.59273926631621232</v>
      </c>
      <c r="K132" s="59">
        <f>('Opportunity List'!$J132*Convert_PJ_to_MWh)/1000</f>
        <v>164.64979619894919</v>
      </c>
      <c r="L132" s="59">
        <v>157.55961358751119</v>
      </c>
      <c r="M132" s="59">
        <f>'Opportunity List'!$N132/Convert_GJ_to_MWh</f>
        <v>3761.9999969904002</v>
      </c>
      <c r="N132" s="59">
        <v>1045</v>
      </c>
      <c r="O132" s="60">
        <v>0.32000000000000006</v>
      </c>
      <c r="P132" s="59">
        <f>'Opportunity List'!$L132*'Opportunity List'!$O132</f>
        <v>50.419076348003593</v>
      </c>
      <c r="Q132" s="60">
        <v>0.04</v>
      </c>
      <c r="R132" s="59">
        <f>'Opportunity List'!$J132*'Opportunity List'!$Q132*Convert_PJ_to_MWh</f>
        <v>6585.9918479579683</v>
      </c>
      <c r="S132" s="60">
        <v>0.56188414709124723</v>
      </c>
      <c r="T132" s="59">
        <v>10</v>
      </c>
      <c r="U132" s="59">
        <v>0</v>
      </c>
      <c r="V132" s="59">
        <f>(('Opportunity List'!$R132*'Opportunity List'!$S132)*'Opportunity List'!$O132)*'Opportunity List'!$T132</f>
        <v>11841.806119167268</v>
      </c>
      <c r="W132" s="59">
        <f>'Opportunity List'!$Y132*'Opportunity List'!$P132</f>
        <v>1184.1806119167268</v>
      </c>
      <c r="X132" s="59">
        <f>IF('Opportunity List'!$P132=0,0,IF(OR('Opportunity List'!$A132={600,601}),4.52,IF(OR('Opportunity List'!$A132={602,603,604,605}),1.9,('Opportunity List'!$V132/'Opportunity List'!$P132))))</f>
        <v>234.86757348414136</v>
      </c>
      <c r="Y132" s="59">
        <f>IF('Opportunity List'!$X132=0,0,'Opportunity List'!$X132/'Opportunity List'!$T132)</f>
        <v>23.486757348414137</v>
      </c>
      <c r="Z132" s="61">
        <f>'Opportunity List'!$W132*'Opportunity List'!$H132</f>
        <v>0</v>
      </c>
      <c r="AA132" s="61">
        <f>'Opportunity List'!$Z132+'Opportunity List'!$W132</f>
        <v>1184.1806119167268</v>
      </c>
      <c r="AB132" s="61">
        <f>IF('Opportunity List'!$F132="Electricity", 'Opportunity List'!$W132, 0)+IF('Opportunity List'!$G132="Electricity",'Opportunity List'!$Z132,0)</f>
        <v>1184.1806119167268</v>
      </c>
      <c r="AC132" s="61">
        <f>IF('Opportunity List'!$F132="Natural Gas",'Opportunity List'!$W132, 0)+IF('Opportunity List'!$G132="Natural Gas",'Opportunity List'!$Z132,0)</f>
        <v>0</v>
      </c>
      <c r="AD132" s="61">
        <f>'Opportunity List'!$Y132*VLOOKUP('Opportunity List'!$T132,'Discount rate'!$B$4:$D$45,3,FALSE)</f>
        <v>188.4479127170988</v>
      </c>
      <c r="AE132" s="59">
        <v>25697.32062101215</v>
      </c>
      <c r="AF132" s="62" t="s">
        <v>164</v>
      </c>
      <c r="AG132" s="63">
        <v>0</v>
      </c>
      <c r="AH132" s="64">
        <f>'Opportunity List'!$AG132*VLOOKUP('Opportunity List'!$T132,'Discount rate'!$B$4:$D$45,3,FALSE)</f>
        <v>0</v>
      </c>
      <c r="AI132" s="59">
        <f>'Opportunity List'!$AE132-'Opportunity List'!$AH132</f>
        <v>25697.32062101215</v>
      </c>
      <c r="AJ132" s="64">
        <f>'Opportunity List'!$AI132/'Opportunity List'!$AD132</f>
        <v>136.36298885193492</v>
      </c>
      <c r="AK132" s="59">
        <f>'Opportunity List'!$P132*'Opportunity List'!$AE132</f>
        <v>1295635.1703299386</v>
      </c>
      <c r="AL132" s="59">
        <v>6264</v>
      </c>
      <c r="AM132" s="65">
        <v>0.50016606678626785</v>
      </c>
      <c r="AN132" s="65">
        <v>0.57549268908321949</v>
      </c>
      <c r="AO132" s="65">
        <v>0.60801437950155557</v>
      </c>
      <c r="AP132" s="65">
        <v>0.35674588529277906</v>
      </c>
      <c r="AQ132" s="65">
        <v>0.57330439991428328</v>
      </c>
      <c r="AR132" s="65">
        <v>0.53278256886853104</v>
      </c>
      <c r="AS132" s="65" t="e">
        <f>#VALUE!</f>
        <v>#VALUE!</v>
      </c>
      <c r="AT132" s="65" t="e">
        <f>#VALUE!</f>
        <v>#VALUE!</v>
      </c>
      <c r="AU132" s="65" t="e">
        <f>#VALUE!</f>
        <v>#VALUE!</v>
      </c>
      <c r="AV132" s="65" t="e">
        <f>#VALUE!</f>
        <v>#VALUE!</v>
      </c>
      <c r="AW132" s="65" t="e">
        <f>#VALUE!</f>
        <v>#VALUE!</v>
      </c>
      <c r="AX132" s="56" t="str">
        <f>IF('Opportunity List'!$AY132&lt;=0.1,"Early",IF(AND('Opportunity List'!$AY132&gt;0.1,'Opportunity List'!$AY132&lt;=0.25),"Establishing","Mature"))</f>
        <v>Establishing</v>
      </c>
      <c r="AY132" s="105">
        <v>0.25</v>
      </c>
      <c r="AZ132" s="11"/>
      <c r="BA132" s="11"/>
      <c r="BB132" s="11"/>
      <c r="BD132" s="11"/>
      <c r="BE132" s="11"/>
      <c r="BF132" s="11"/>
    </row>
    <row r="133" spans="1:58" x14ac:dyDescent="0.25">
      <c r="A133" s="104">
        <v>274</v>
      </c>
      <c r="B133" s="56" t="s">
        <v>212</v>
      </c>
      <c r="C133" s="56" t="s">
        <v>5</v>
      </c>
      <c r="D133" s="56" t="s">
        <v>213</v>
      </c>
      <c r="E133" s="56" t="s">
        <v>170</v>
      </c>
      <c r="F133" s="56" t="s">
        <v>2</v>
      </c>
      <c r="G133" s="56">
        <v>0</v>
      </c>
      <c r="H133" s="57">
        <v>0</v>
      </c>
      <c r="I133" s="56" t="s">
        <v>190</v>
      </c>
      <c r="J133" s="58">
        <v>0.59273926631621232</v>
      </c>
      <c r="K133" s="59">
        <f>('Opportunity List'!$J133*Convert_PJ_to_MWh)/1000</f>
        <v>164.64979619894919</v>
      </c>
      <c r="L133" s="59">
        <v>157.55961358751119</v>
      </c>
      <c r="M133" s="59">
        <f>'Opportunity List'!$N133/Convert_GJ_to_MWh</f>
        <v>3761.9999969904002</v>
      </c>
      <c r="N133" s="59">
        <v>1045</v>
      </c>
      <c r="O133" s="60">
        <v>0.32000000000000006</v>
      </c>
      <c r="P133" s="59">
        <f>'Opportunity List'!$L133*'Opportunity List'!$O133</f>
        <v>50.419076348003593</v>
      </c>
      <c r="Q133" s="60">
        <v>0.27</v>
      </c>
      <c r="R133" s="59">
        <f>'Opportunity List'!$J133*'Opportunity List'!$Q133*Convert_PJ_to_MWh</f>
        <v>44455.444973716287</v>
      </c>
      <c r="S133" s="60">
        <v>0.4466311872996227</v>
      </c>
      <c r="T133" s="59">
        <v>12</v>
      </c>
      <c r="U133" s="59">
        <v>0</v>
      </c>
      <c r="V133" s="59">
        <f>(('Opportunity List'!$R133*'Opportunity List'!$S133)*'Opportunity List'!$O133)*'Opportunity List'!$T133</f>
        <v>76243.922574888769</v>
      </c>
      <c r="W133" s="59">
        <f>'Opportunity List'!$Y133*'Opportunity List'!$P133</f>
        <v>6353.6602145740635</v>
      </c>
      <c r="X133" s="59">
        <f>IF('Opportunity List'!$P133=0,0,IF(OR('Opportunity List'!$A133={600,601}),4.52,IF(OR('Opportunity List'!$A133={602,603,604,605}),1.9,('Opportunity List'!$V133/'Opportunity List'!$P133))))</f>
        <v>1512.2038739590623</v>
      </c>
      <c r="Y133" s="59">
        <f>IF('Opportunity List'!$X133=0,0,'Opportunity List'!$X133/'Opportunity List'!$T133)</f>
        <v>126.01698949658852</v>
      </c>
      <c r="Z133" s="61">
        <f>'Opportunity List'!$W133*'Opportunity List'!$H133</f>
        <v>0</v>
      </c>
      <c r="AA133" s="61">
        <f>'Opportunity List'!$Z133+'Opportunity List'!$W133</f>
        <v>6353.6602145740635</v>
      </c>
      <c r="AB133" s="61">
        <f>IF('Opportunity List'!$F133="Electricity", 'Opportunity List'!$W133, 0)+IF('Opportunity List'!$G133="Electricity",'Opportunity List'!$Z133,0)</f>
        <v>6353.6602145740635</v>
      </c>
      <c r="AC133" s="61">
        <f>IF('Opportunity List'!$F133="Natural Gas",'Opportunity List'!$W133, 0)+IF('Opportunity List'!$G133="Natural Gas",'Opportunity List'!$Z133,0)</f>
        <v>0</v>
      </c>
      <c r="AD133" s="61">
        <f>'Opportunity List'!$Y133*VLOOKUP('Opportunity List'!$T133,'Discount rate'!$B$4:$D$45,3,FALSE)</f>
        <v>1126.930405105004</v>
      </c>
      <c r="AE133" s="59">
        <v>48839.79294283218</v>
      </c>
      <c r="AF133" s="62" t="s">
        <v>164</v>
      </c>
      <c r="AG133" s="63">
        <v>0</v>
      </c>
      <c r="AH133" s="64">
        <f>'Opportunity List'!$AG133*VLOOKUP('Opportunity List'!$T133,'Discount rate'!$B$4:$D$45,3,FALSE)</f>
        <v>0</v>
      </c>
      <c r="AI133" s="59">
        <f>'Opportunity List'!$AE133-'Opportunity List'!$AH133</f>
        <v>48839.79294283218</v>
      </c>
      <c r="AJ133" s="64">
        <f>'Opportunity List'!$AI133/'Opportunity List'!$AD133</f>
        <v>43.338783585559071</v>
      </c>
      <c r="AK133" s="59">
        <f>'Opportunity List'!$P133*'Opportunity List'!$AE133</f>
        <v>2462457.249205343</v>
      </c>
      <c r="AL133" s="59">
        <v>4184</v>
      </c>
      <c r="AM133" s="65">
        <v>0.7882470424487209</v>
      </c>
      <c r="AN133" s="65">
        <v>0.9232595739895223</v>
      </c>
      <c r="AO133" s="65">
        <v>0.87645641681833142</v>
      </c>
      <c r="AP133" s="65">
        <v>0.65158724980840965</v>
      </c>
      <c r="AQ133" s="65">
        <v>0.75351970959224823</v>
      </c>
      <c r="AR133" s="65">
        <v>0.90437215325708986</v>
      </c>
      <c r="AS133" s="65" t="e">
        <f>#VALUE!</f>
        <v>#VALUE!</v>
      </c>
      <c r="AT133" s="65" t="e">
        <f>#VALUE!</f>
        <v>#VALUE!</v>
      </c>
      <c r="AU133" s="65" t="e">
        <f>#VALUE!</f>
        <v>#VALUE!</v>
      </c>
      <c r="AV133" s="65" t="e">
        <f>#VALUE!</f>
        <v>#VALUE!</v>
      </c>
      <c r="AW133" s="65" t="e">
        <f>#VALUE!</f>
        <v>#VALUE!</v>
      </c>
      <c r="AX133" s="56" t="str">
        <f>IF('Opportunity List'!$AY133&lt;=0.1,"Early",IF(AND('Opportunity List'!$AY133&gt;0.1,'Opportunity List'!$AY133&lt;=0.25),"Establishing","Mature"))</f>
        <v>Establishing</v>
      </c>
      <c r="AY133" s="105">
        <v>0.25</v>
      </c>
      <c r="AZ133" s="11"/>
      <c r="BA133" s="11"/>
      <c r="BB133" s="11"/>
      <c r="BD133" s="11"/>
      <c r="BE133" s="11"/>
      <c r="BF133" s="11"/>
    </row>
    <row r="134" spans="1:58" x14ac:dyDescent="0.25">
      <c r="A134" s="104">
        <v>221</v>
      </c>
      <c r="B134" s="56" t="s">
        <v>249</v>
      </c>
      <c r="C134" s="56" t="s">
        <v>5</v>
      </c>
      <c r="D134" s="56" t="s">
        <v>213</v>
      </c>
      <c r="E134" s="56" t="s">
        <v>170</v>
      </c>
      <c r="F134" s="56" t="s">
        <v>2</v>
      </c>
      <c r="G134" s="56">
        <v>0</v>
      </c>
      <c r="H134" s="57">
        <v>0</v>
      </c>
      <c r="I134" s="56" t="s">
        <v>190</v>
      </c>
      <c r="J134" s="58">
        <v>0.59273926631621232</v>
      </c>
      <c r="K134" s="59">
        <f>('Opportunity List'!$J134*Convert_PJ_to_MWh)/1000</f>
        <v>164.64979619894919</v>
      </c>
      <c r="L134" s="59">
        <v>157.55961358751119</v>
      </c>
      <c r="M134" s="59">
        <f>'Opportunity List'!$N134/Convert_GJ_to_MWh</f>
        <v>3761.9999969904002</v>
      </c>
      <c r="N134" s="59">
        <v>1045</v>
      </c>
      <c r="O134" s="60">
        <v>0.16000000000000003</v>
      </c>
      <c r="P134" s="59">
        <f>'Opportunity List'!$L134*'Opportunity List'!$O134</f>
        <v>25.209538174001796</v>
      </c>
      <c r="Q134" s="60">
        <v>0.27</v>
      </c>
      <c r="R134" s="59">
        <f>'Opportunity List'!$J134*'Opportunity List'!$Q134*Convert_PJ_to_MWh</f>
        <v>44455.444973716287</v>
      </c>
      <c r="S134" s="60">
        <v>5.0937170333553725E-3</v>
      </c>
      <c r="T134" s="59">
        <v>15</v>
      </c>
      <c r="U134" s="59">
        <v>0</v>
      </c>
      <c r="V134" s="59">
        <f>(('Opportunity List'!$R134*'Opportunity List'!$S134)*'Opportunity List'!$O134)*'Opportunity List'!$T134</f>
        <v>543.46429749122683</v>
      </c>
      <c r="W134" s="59">
        <f>'Opportunity List'!$Y134*'Opportunity List'!$P134</f>
        <v>36.23095316608179</v>
      </c>
      <c r="X134" s="59">
        <f>IF('Opportunity List'!$P134=0,0,IF(OR('Opportunity List'!$A134={600,601}),4.52,IF(OR('Opportunity List'!$A134={602,603,604,605}),1.9,('Opportunity List'!$V134/'Opportunity List'!$P134))))</f>
        <v>21.557883914418277</v>
      </c>
      <c r="Y134" s="59">
        <f>IF('Opportunity List'!$X134=0,0,'Opportunity List'!$X134/'Opportunity List'!$T134)</f>
        <v>1.4371922609612184</v>
      </c>
      <c r="Z134" s="61">
        <f>'Opportunity List'!$W134*'Opportunity List'!$H134</f>
        <v>0</v>
      </c>
      <c r="AA134" s="61">
        <f>'Opportunity List'!$Z134+'Opportunity List'!$W134</f>
        <v>36.23095316608179</v>
      </c>
      <c r="AB134" s="61">
        <f>IF('Opportunity List'!$F134="Electricity", 'Opportunity List'!$W134, 0)+IF('Opportunity List'!$G134="Electricity",'Opportunity List'!$Z134,0)</f>
        <v>36.23095316608179</v>
      </c>
      <c r="AC134" s="61">
        <f>IF('Opportunity List'!$F134="Natural Gas",'Opportunity List'!$W134, 0)+IF('Opportunity List'!$G134="Natural Gas",'Opportunity List'!$Z134,0)</f>
        <v>0</v>
      </c>
      <c r="AD134" s="61">
        <f>'Opportunity List'!$Y134*VLOOKUP('Opportunity List'!$T134,'Discount rate'!$B$4:$D$45,3,FALSE)</f>
        <v>14.527015782604378</v>
      </c>
      <c r="AE134" s="59">
        <v>436.79449014242431</v>
      </c>
      <c r="AF134" s="62" t="s">
        <v>168</v>
      </c>
      <c r="AG134" s="63">
        <v>0</v>
      </c>
      <c r="AH134" s="64">
        <f>'Opportunity List'!$AG134*VLOOKUP('Opportunity List'!$T134,'Discount rate'!$B$4:$D$45,3,FALSE)</f>
        <v>0</v>
      </c>
      <c r="AI134" s="59">
        <f>'Opportunity List'!$AE134-'Opportunity List'!$AH134</f>
        <v>436.79449014242431</v>
      </c>
      <c r="AJ134" s="64">
        <f>'Opportunity List'!$AI134/'Opportunity List'!$AD134</f>
        <v>30.06773701350771</v>
      </c>
      <c r="AK134" s="59">
        <f>'Opportunity List'!$P134*'Opportunity List'!$AE134</f>
        <v>11011.387373439096</v>
      </c>
      <c r="AL134" s="59">
        <v>24</v>
      </c>
      <c r="AM134" s="65" t="s">
        <v>235</v>
      </c>
      <c r="AN134" s="65" t="s">
        <v>235</v>
      </c>
      <c r="AO134" s="65" t="s">
        <v>235</v>
      </c>
      <c r="AP134" s="65" t="s">
        <v>235</v>
      </c>
      <c r="AQ134" s="65" t="s">
        <v>235</v>
      </c>
      <c r="AR134" s="65" t="s">
        <v>235</v>
      </c>
      <c r="AS134" s="65" t="e">
        <f>#VALUE!</f>
        <v>#VALUE!</v>
      </c>
      <c r="AT134" s="65" t="e">
        <f>#VALUE!</f>
        <v>#VALUE!</v>
      </c>
      <c r="AU134" s="65" t="e">
        <f>#VALUE!</f>
        <v>#VALUE!</v>
      </c>
      <c r="AV134" s="65" t="e">
        <f>#VALUE!</f>
        <v>#VALUE!</v>
      </c>
      <c r="AW134" s="65" t="e">
        <f>#VALUE!</f>
        <v>#VALUE!</v>
      </c>
      <c r="AX134" s="56" t="str">
        <f>IF('Opportunity List'!$AY134&lt;=0.1,"Early",IF(AND('Opportunity List'!$AY134&gt;0.1,'Opportunity List'!$AY134&lt;=0.25),"Establishing","Mature"))</f>
        <v>Establishing</v>
      </c>
      <c r="AY134" s="105">
        <v>0.25</v>
      </c>
      <c r="AZ134" s="11"/>
      <c r="BA134" s="11"/>
      <c r="BB134" s="11"/>
      <c r="BD134" s="11"/>
      <c r="BE134" s="11"/>
      <c r="BF134" s="11"/>
    </row>
    <row r="135" spans="1:58" x14ac:dyDescent="0.25">
      <c r="A135" s="104">
        <v>371</v>
      </c>
      <c r="B135" s="56" t="s">
        <v>258</v>
      </c>
      <c r="C135" s="56" t="s">
        <v>5</v>
      </c>
      <c r="D135" s="56" t="s">
        <v>213</v>
      </c>
      <c r="E135" s="56" t="s">
        <v>170</v>
      </c>
      <c r="F135" s="56" t="s">
        <v>2</v>
      </c>
      <c r="G135" s="56">
        <v>0</v>
      </c>
      <c r="H135" s="57">
        <v>0</v>
      </c>
      <c r="I135" s="56" t="s">
        <v>190</v>
      </c>
      <c r="J135" s="58">
        <v>0.59273926631621232</v>
      </c>
      <c r="K135" s="59">
        <f>('Opportunity List'!$J135*Convert_PJ_to_MWh)/1000</f>
        <v>164.64979619894919</v>
      </c>
      <c r="L135" s="59">
        <v>157.55961358751119</v>
      </c>
      <c r="M135" s="59">
        <f>'Opportunity List'!$N135/Convert_GJ_to_MWh</f>
        <v>3761.9999969904002</v>
      </c>
      <c r="N135" s="59">
        <v>1045</v>
      </c>
      <c r="O135" s="60">
        <v>0.24</v>
      </c>
      <c r="P135" s="59">
        <f>'Opportunity List'!$L135*'Opportunity List'!$O135</f>
        <v>37.814307261002682</v>
      </c>
      <c r="Q135" s="60">
        <v>0.27</v>
      </c>
      <c r="R135" s="59">
        <f>'Opportunity List'!$J135*'Opportunity List'!$Q135*Convert_PJ_to_MWh</f>
        <v>44455.444973716287</v>
      </c>
      <c r="S135" s="60">
        <v>5.0937170333553716E-2</v>
      </c>
      <c r="T135" s="59">
        <v>5</v>
      </c>
      <c r="U135" s="59">
        <v>0</v>
      </c>
      <c r="V135" s="59">
        <f>(('Opportunity List'!$R135*'Opportunity List'!$S135)*'Opportunity List'!$O135)*'Opportunity List'!$T135</f>
        <v>2717.3214874561331</v>
      </c>
      <c r="W135" s="59">
        <f>'Opportunity List'!$Y135*'Opportunity List'!$P135</f>
        <v>543.4642974912266</v>
      </c>
      <c r="X135" s="59">
        <f>IF('Opportunity List'!$P135=0,0,IF(OR('Opportunity List'!$A135={600,601}),4.52,IF(OR('Opportunity List'!$A135={602,603,604,605}),1.9,('Opportunity List'!$V135/'Opportunity List'!$P135))))</f>
        <v>71.859613048060922</v>
      </c>
      <c r="Y135" s="59">
        <f>IF('Opportunity List'!$X135=0,0,'Opportunity List'!$X135/'Opportunity List'!$T135)</f>
        <v>14.371922609612184</v>
      </c>
      <c r="Z135" s="61">
        <f>'Opportunity List'!$W135*'Opportunity List'!$H135</f>
        <v>0</v>
      </c>
      <c r="AA135" s="61">
        <f>'Opportunity List'!$Z135+'Opportunity List'!$W135</f>
        <v>543.4642974912266</v>
      </c>
      <c r="AB135" s="61">
        <f>IF('Opportunity List'!$F135="Electricity", 'Opportunity List'!$W135, 0)+IF('Opportunity List'!$G135="Electricity",'Opportunity List'!$Z135,0)</f>
        <v>543.4642974912266</v>
      </c>
      <c r="AC135" s="61">
        <f>IF('Opportunity List'!$F135="Natural Gas",'Opportunity List'!$W135, 0)+IF('Opportunity List'!$G135="Natural Gas",'Opportunity List'!$Z135,0)</f>
        <v>0</v>
      </c>
      <c r="AD135" s="61">
        <f>'Opportunity List'!$Y135*VLOOKUP('Opportunity List'!$T135,'Discount rate'!$B$4:$D$45,3,FALSE)</f>
        <v>73.299642843181317</v>
      </c>
      <c r="AE135" s="59">
        <v>6115.1228619939402</v>
      </c>
      <c r="AF135" s="62" t="s">
        <v>164</v>
      </c>
      <c r="AG135" s="63">
        <v>0</v>
      </c>
      <c r="AH135" s="64">
        <f>'Opportunity List'!$AG135*VLOOKUP('Opportunity List'!$T135,'Discount rate'!$B$4:$D$45,3,FALSE)</f>
        <v>0</v>
      </c>
      <c r="AI135" s="59">
        <f>'Opportunity List'!$AE135-'Opportunity List'!$AH135</f>
        <v>6115.1228619939402</v>
      </c>
      <c r="AJ135" s="64">
        <f>'Opportunity List'!$AI135/'Opportunity List'!$AD135</f>
        <v>83.42636641595584</v>
      </c>
      <c r="AK135" s="59">
        <f>'Opportunity List'!$P135*'Opportunity List'!$AE135</f>
        <v>231239.13484222096</v>
      </c>
      <c r="AL135" s="59">
        <v>4184</v>
      </c>
      <c r="AM135" s="65">
        <v>0.7882470424487209</v>
      </c>
      <c r="AN135" s="65">
        <v>0.9232595739895223</v>
      </c>
      <c r="AO135" s="65">
        <v>0.87645641681833142</v>
      </c>
      <c r="AP135" s="65">
        <v>0.65158724980840965</v>
      </c>
      <c r="AQ135" s="65">
        <v>0.75351970959224823</v>
      </c>
      <c r="AR135" s="65">
        <v>0.90437215325708986</v>
      </c>
      <c r="AS135" s="65" t="e">
        <f>#VALUE!</f>
        <v>#VALUE!</v>
      </c>
      <c r="AT135" s="65" t="e">
        <f>#VALUE!</f>
        <v>#VALUE!</v>
      </c>
      <c r="AU135" s="65" t="e">
        <f>#VALUE!</f>
        <v>#VALUE!</v>
      </c>
      <c r="AV135" s="65" t="e">
        <f>#VALUE!</f>
        <v>#VALUE!</v>
      </c>
      <c r="AW135" s="65" t="e">
        <f>#VALUE!</f>
        <v>#VALUE!</v>
      </c>
      <c r="AX135" s="56" t="str">
        <f>IF('Opportunity List'!$AY135&lt;=0.1,"Early",IF(AND('Opportunity List'!$AY135&gt;0.1,'Opportunity List'!$AY135&lt;=0.25),"Establishing","Mature"))</f>
        <v>Establishing</v>
      </c>
      <c r="AY135" s="105">
        <v>0.25</v>
      </c>
      <c r="AZ135" s="11"/>
      <c r="BA135" s="11"/>
      <c r="BB135" s="11"/>
      <c r="BD135" s="11"/>
      <c r="BE135" s="11"/>
      <c r="BF135" s="11"/>
    </row>
    <row r="136" spans="1:58" x14ac:dyDescent="0.25">
      <c r="A136" s="104">
        <v>390</v>
      </c>
      <c r="B136" s="56" t="s">
        <v>267</v>
      </c>
      <c r="C136" s="56" t="s">
        <v>5</v>
      </c>
      <c r="D136" s="56" t="s">
        <v>213</v>
      </c>
      <c r="E136" s="56" t="s">
        <v>170</v>
      </c>
      <c r="F136" s="56" t="s">
        <v>2</v>
      </c>
      <c r="G136" s="56">
        <v>0</v>
      </c>
      <c r="H136" s="57">
        <v>0</v>
      </c>
      <c r="I136" s="56" t="s">
        <v>190</v>
      </c>
      <c r="J136" s="58">
        <v>0.59273926631621232</v>
      </c>
      <c r="K136" s="59">
        <f>('Opportunity List'!$J136*Convert_PJ_to_MWh)/1000</f>
        <v>164.64979619894919</v>
      </c>
      <c r="L136" s="59">
        <v>157.55961358751119</v>
      </c>
      <c r="M136" s="59">
        <f>'Opportunity List'!$N136/Convert_GJ_to_MWh</f>
        <v>3761.9999969904002</v>
      </c>
      <c r="N136" s="59">
        <v>1045</v>
      </c>
      <c r="O136" s="60">
        <v>0.48000000000000009</v>
      </c>
      <c r="P136" s="59">
        <f>'Opportunity List'!$L136*'Opportunity List'!$O136</f>
        <v>75.628614522005392</v>
      </c>
      <c r="Q136" s="60">
        <v>0.27</v>
      </c>
      <c r="R136" s="59">
        <f>'Opportunity List'!$J136*'Opportunity List'!$Q136*Convert_PJ_to_MWh</f>
        <v>44455.444973716287</v>
      </c>
      <c r="S136" s="60">
        <v>0.22921726650099175</v>
      </c>
      <c r="T136" s="59">
        <v>25</v>
      </c>
      <c r="U136" s="59">
        <v>0</v>
      </c>
      <c r="V136" s="59">
        <f>(('Opportunity List'!$R136*'Opportunity List'!$S136)*'Opportunity List'!$O136)*'Opportunity List'!$T136</f>
        <v>122279.46693552601</v>
      </c>
      <c r="W136" s="59">
        <f>'Opportunity List'!$Y136*'Opportunity List'!$P136</f>
        <v>4891.1786774210395</v>
      </c>
      <c r="X136" s="59">
        <f>IF('Opportunity List'!$P136=0,0,IF(OR('Opportunity List'!$A136={600,601}),4.52,IF(OR('Opportunity List'!$A136={602,603,604,605}),1.9,('Opportunity List'!$V136/'Opportunity List'!$P136))))</f>
        <v>1616.8412935813703</v>
      </c>
      <c r="Y136" s="59">
        <f>IF('Opportunity List'!$X136=0,0,'Opportunity List'!$X136/'Opportunity List'!$T136)</f>
        <v>64.673651743254808</v>
      </c>
      <c r="Z136" s="61">
        <f>'Opportunity List'!$W136*'Opportunity List'!$H136</f>
        <v>0</v>
      </c>
      <c r="AA136" s="61">
        <f>'Opportunity List'!$Z136+'Opportunity List'!$W136</f>
        <v>4891.1786774210395</v>
      </c>
      <c r="AB136" s="61">
        <f>IF('Opportunity List'!$F136="Electricity", 'Opportunity List'!$W136, 0)+IF('Opportunity List'!$G136="Electricity",'Opportunity List'!$Z136,0)</f>
        <v>4891.1786774210395</v>
      </c>
      <c r="AC136" s="61">
        <f>IF('Opportunity List'!$F136="Natural Gas",'Opportunity List'!$W136, 0)+IF('Opportunity List'!$G136="Natural Gas",'Opportunity List'!$Z136,0)</f>
        <v>0</v>
      </c>
      <c r="AD136" s="61">
        <f>'Opportunity List'!$Y136*VLOOKUP('Opportunity List'!$T136,'Discount rate'!$B$4:$D$45,3,FALSE)</f>
        <v>818.35343177468849</v>
      </c>
      <c r="AE136" s="59">
        <v>87358.898028484851</v>
      </c>
      <c r="AF136" s="62" t="s">
        <v>164</v>
      </c>
      <c r="AG136" s="63">
        <v>0</v>
      </c>
      <c r="AH136" s="64">
        <f>'Opportunity List'!$AG136*VLOOKUP('Opportunity List'!$T136,'Discount rate'!$B$4:$D$45,3,FALSE)</f>
        <v>0</v>
      </c>
      <c r="AI136" s="59">
        <f>'Opportunity List'!$AE136-'Opportunity List'!$AH136</f>
        <v>87358.898028484851</v>
      </c>
      <c r="AJ136" s="64">
        <f>'Opportunity List'!$AI136/'Opportunity List'!$AD136</f>
        <v>106.74959575722383</v>
      </c>
      <c r="AK136" s="59">
        <f>'Opportunity List'!$P136*'Opportunity List'!$AE136</f>
        <v>6606832.4240634581</v>
      </c>
      <c r="AL136" s="59">
        <v>4184</v>
      </c>
      <c r="AM136" s="65">
        <v>0.7882470424487209</v>
      </c>
      <c r="AN136" s="65">
        <v>0.9232595739895223</v>
      </c>
      <c r="AO136" s="65">
        <v>0.87645641681833142</v>
      </c>
      <c r="AP136" s="65">
        <v>0.65158724980840965</v>
      </c>
      <c r="AQ136" s="65">
        <v>0.75351970959224823</v>
      </c>
      <c r="AR136" s="65">
        <v>0.90437215325708986</v>
      </c>
      <c r="AS136" s="65" t="e">
        <f>#VALUE!</f>
        <v>#VALUE!</v>
      </c>
      <c r="AT136" s="65" t="e">
        <f>#VALUE!</f>
        <v>#VALUE!</v>
      </c>
      <c r="AU136" s="65" t="e">
        <f>#VALUE!</f>
        <v>#VALUE!</v>
      </c>
      <c r="AV136" s="65" t="e">
        <f>#VALUE!</f>
        <v>#VALUE!</v>
      </c>
      <c r="AW136" s="65" t="e">
        <f>#VALUE!</f>
        <v>#VALUE!</v>
      </c>
      <c r="AX136" s="56" t="str">
        <f>IF('Opportunity List'!$AY136&lt;=0.1,"Early",IF(AND('Opportunity List'!$AY136&gt;0.1,'Opportunity List'!$AY136&lt;=0.25),"Establishing","Mature"))</f>
        <v>Establishing</v>
      </c>
      <c r="AY136" s="105">
        <v>0.25</v>
      </c>
      <c r="AZ136" s="11"/>
      <c r="BA136" s="11"/>
      <c r="BB136" s="11"/>
      <c r="BD136" s="11"/>
      <c r="BE136" s="11"/>
      <c r="BF136" s="11"/>
    </row>
    <row r="137" spans="1:58" x14ac:dyDescent="0.25">
      <c r="A137" s="104">
        <v>453</v>
      </c>
      <c r="B137" s="56" t="s">
        <v>267</v>
      </c>
      <c r="C137" s="56" t="s">
        <v>5</v>
      </c>
      <c r="D137" s="56" t="s">
        <v>213</v>
      </c>
      <c r="E137" s="56" t="s">
        <v>170</v>
      </c>
      <c r="F137" s="56" t="s">
        <v>159</v>
      </c>
      <c r="G137" s="56">
        <v>0</v>
      </c>
      <c r="H137" s="57">
        <v>0</v>
      </c>
      <c r="I137" s="56" t="s">
        <v>190</v>
      </c>
      <c r="J137" s="58">
        <v>8.7453334374523184E-2</v>
      </c>
      <c r="K137" s="59">
        <f>('Opportunity List'!$J137*Convert_PJ_to_MWh)/1000</f>
        <v>24.29259288181219</v>
      </c>
      <c r="L137" s="59">
        <v>62.512771075440675</v>
      </c>
      <c r="M137" s="59">
        <f>'Opportunity List'!$N137/Convert_GJ_to_MWh</f>
        <v>1398.9674877637751</v>
      </c>
      <c r="N137" s="59">
        <v>388.60208024526361</v>
      </c>
      <c r="O137" s="60">
        <v>0.48000000000000009</v>
      </c>
      <c r="P137" s="59">
        <f>'Opportunity List'!$L137*'Opportunity List'!$O137</f>
        <v>30.00613011621153</v>
      </c>
      <c r="Q137" s="60">
        <v>0.85</v>
      </c>
      <c r="R137" s="59">
        <f>'Opportunity List'!$J137*'Opportunity List'!$Q137*Convert_PJ_to_MWh</f>
        <v>20648.703949540362</v>
      </c>
      <c r="S137" s="60">
        <v>2.1555938157936428E-2</v>
      </c>
      <c r="T137" s="59">
        <v>25</v>
      </c>
      <c r="U137" s="59">
        <v>0</v>
      </c>
      <c r="V137" s="59">
        <f>(('Opportunity List'!$R137*'Opportunity List'!$S137)*'Opportunity List'!$O137)*'Opportunity List'!$T137</f>
        <v>5341.226224533958</v>
      </c>
      <c r="W137" s="59">
        <f>'Opportunity List'!$Y137*'Opportunity List'!$P137</f>
        <v>213.64904898135828</v>
      </c>
      <c r="X137" s="59">
        <f>IF('Opportunity List'!$P137=0,0,IF(OR('Opportunity List'!$A137={600,601}),4.52,IF(OR('Opportunity List'!$A137={602,603,604,605}),1.9,('Opportunity List'!$V137/'Opportunity List'!$P137))))</f>
        <v>178.00450120851247</v>
      </c>
      <c r="Y137" s="59">
        <f>IF('Opportunity List'!$X137=0,0,'Opportunity List'!$X137/'Opportunity List'!$T137)</f>
        <v>7.1201800483404982</v>
      </c>
      <c r="Z137" s="61">
        <f>'Opportunity List'!$W137*'Opportunity List'!$H137</f>
        <v>0</v>
      </c>
      <c r="AA137" s="61">
        <f>'Opportunity List'!$Z137+'Opportunity List'!$W137</f>
        <v>213.64904898135828</v>
      </c>
      <c r="AB137" s="61">
        <f>IF('Opportunity List'!$F137="Electricity", 'Opportunity List'!$W137, 0)+IF('Opportunity List'!$G137="Electricity",'Opportunity List'!$Z137,0)</f>
        <v>0</v>
      </c>
      <c r="AC137" s="61">
        <f>IF('Opportunity List'!$F137="Natural Gas",'Opportunity List'!$W137, 0)+IF('Opportunity List'!$G137="Natural Gas",'Opportunity List'!$Z137,0)</f>
        <v>213.64904898135828</v>
      </c>
      <c r="AD137" s="61">
        <f>'Opportunity List'!$Y137*VLOOKUP('Opportunity List'!$T137,'Discount rate'!$B$4:$D$45,3,FALSE)</f>
        <v>90.095790485819094</v>
      </c>
      <c r="AE137" s="59">
        <v>87358.898028484851</v>
      </c>
      <c r="AF137" s="62" t="s">
        <v>164</v>
      </c>
      <c r="AG137" s="63">
        <v>0</v>
      </c>
      <c r="AH137" s="64">
        <f>'Opportunity List'!$AG137*VLOOKUP('Opportunity List'!$T137,'Discount rate'!$B$4:$D$45,3,FALSE)</f>
        <v>0</v>
      </c>
      <c r="AI137" s="59">
        <f>'Opportunity List'!$AE137-'Opportunity List'!$AH137</f>
        <v>87358.898028484851</v>
      </c>
      <c r="AJ137" s="64">
        <f>'Opportunity List'!$AI137/'Opportunity List'!$AD137</f>
        <v>969.62241584677565</v>
      </c>
      <c r="AK137" s="59">
        <f>'Opportunity List'!$P137*'Opportunity List'!$AE137</f>
        <v>2621302.4610515712</v>
      </c>
      <c r="AL137" s="59" t="s">
        <v>175</v>
      </c>
      <c r="AM137" s="65" t="s">
        <v>175</v>
      </c>
      <c r="AN137" s="65" t="s">
        <v>175</v>
      </c>
      <c r="AO137" s="65" t="s">
        <v>175</v>
      </c>
      <c r="AP137" s="65" t="s">
        <v>175</v>
      </c>
      <c r="AQ137" s="65" t="s">
        <v>175</v>
      </c>
      <c r="AR137" s="65" t="s">
        <v>175</v>
      </c>
      <c r="AS137" s="65" t="e">
        <f>#VALUE!</f>
        <v>#VALUE!</v>
      </c>
      <c r="AT137" s="65" t="e">
        <f>#VALUE!</f>
        <v>#VALUE!</v>
      </c>
      <c r="AU137" s="65" t="e">
        <f>#VALUE!</f>
        <v>#VALUE!</v>
      </c>
      <c r="AV137" s="65" t="e">
        <f>#VALUE!</f>
        <v>#VALUE!</v>
      </c>
      <c r="AW137" s="65" t="e">
        <f>#VALUE!</f>
        <v>#VALUE!</v>
      </c>
      <c r="AX137" s="56" t="str">
        <f>IF('Opportunity List'!$AY137&lt;=0.1,"Early",IF(AND('Opportunity List'!$AY137&gt;0.1,'Opportunity List'!$AY137&lt;=0.25),"Establishing","Mature"))</f>
        <v>Establishing</v>
      </c>
      <c r="AY137" s="105">
        <v>0.25</v>
      </c>
      <c r="AZ137" s="11"/>
      <c r="BA137" s="11"/>
      <c r="BB137" s="11"/>
      <c r="BD137" s="11"/>
      <c r="BE137" s="11"/>
      <c r="BF137" s="11"/>
    </row>
    <row r="138" spans="1:58" x14ac:dyDescent="0.25">
      <c r="A138" s="104">
        <v>365</v>
      </c>
      <c r="B138" s="56" t="s">
        <v>270</v>
      </c>
      <c r="C138" s="56" t="s">
        <v>5</v>
      </c>
      <c r="D138" s="56" t="s">
        <v>213</v>
      </c>
      <c r="E138" s="56" t="s">
        <v>170</v>
      </c>
      <c r="F138" s="56" t="s">
        <v>2</v>
      </c>
      <c r="G138" s="56">
        <v>0</v>
      </c>
      <c r="H138" s="57">
        <v>0</v>
      </c>
      <c r="I138" s="56" t="s">
        <v>190</v>
      </c>
      <c r="J138" s="58">
        <v>0.59273926631621232</v>
      </c>
      <c r="K138" s="59">
        <f>('Opportunity List'!$J138*Convert_PJ_to_MWh)/1000</f>
        <v>164.64979619894919</v>
      </c>
      <c r="L138" s="59">
        <v>157.55961358751119</v>
      </c>
      <c r="M138" s="59">
        <f>'Opportunity List'!$N138/Convert_GJ_to_MWh</f>
        <v>3761.9999969904002</v>
      </c>
      <c r="N138" s="59">
        <v>1045</v>
      </c>
      <c r="O138" s="60">
        <v>0.32000000000000006</v>
      </c>
      <c r="P138" s="59">
        <f>'Opportunity List'!$L138*'Opportunity List'!$O138</f>
        <v>50.419076348003593</v>
      </c>
      <c r="Q138" s="60">
        <v>0.27</v>
      </c>
      <c r="R138" s="59">
        <f>'Opportunity List'!$J138*'Opportunity List'!$Q138*Convert_PJ_to_MWh</f>
        <v>44455.444973716287</v>
      </c>
      <c r="S138" s="60">
        <v>9.1686906600396689E-2</v>
      </c>
      <c r="T138" s="59">
        <v>20</v>
      </c>
      <c r="U138" s="59">
        <v>0</v>
      </c>
      <c r="V138" s="59">
        <f>(('Opportunity List'!$R138*'Opportunity List'!$S138)*'Opportunity List'!$O138)*'Opportunity List'!$T138</f>
        <v>26086.286279578882</v>
      </c>
      <c r="W138" s="59">
        <f>'Opportunity List'!$Y138*'Opportunity List'!$P138</f>
        <v>1304.3143139789443</v>
      </c>
      <c r="X138" s="59">
        <f>IF('Opportunity List'!$P138=0,0,IF(OR('Opportunity List'!$A138={600,601}),4.52,IF(OR('Opportunity List'!$A138={602,603,604,605}),1.9,('Opportunity List'!$V138/'Opportunity List'!$P138))))</f>
        <v>517.38921394603858</v>
      </c>
      <c r="Y138" s="59">
        <f>IF('Opportunity List'!$X138=0,0,'Opportunity List'!$X138/'Opportunity List'!$T138)</f>
        <v>25.869460697301928</v>
      </c>
      <c r="Z138" s="61">
        <f>'Opportunity List'!$W138*'Opportunity List'!$H138</f>
        <v>0</v>
      </c>
      <c r="AA138" s="61">
        <f>'Opportunity List'!$Z138+'Opportunity List'!$W138</f>
        <v>1304.3143139789443</v>
      </c>
      <c r="AB138" s="61">
        <f>IF('Opportunity List'!$F138="Electricity", 'Opportunity List'!$W138, 0)+IF('Opportunity List'!$G138="Electricity",'Opportunity List'!$Z138,0)</f>
        <v>1304.3143139789443</v>
      </c>
      <c r="AC138" s="61">
        <f>IF('Opportunity List'!$F138="Natural Gas",'Opportunity List'!$W138, 0)+IF('Opportunity List'!$G138="Natural Gas",'Opportunity List'!$Z138,0)</f>
        <v>0</v>
      </c>
      <c r="AD138" s="61">
        <f>'Opportunity List'!$Y138*VLOOKUP('Opportunity List'!$T138,'Discount rate'!$B$4:$D$45,3,FALSE)</f>
        <v>299.93089584833899</v>
      </c>
      <c r="AE138" s="59">
        <v>24460.491447975761</v>
      </c>
      <c r="AF138" s="62" t="s">
        <v>164</v>
      </c>
      <c r="AG138" s="63">
        <v>0</v>
      </c>
      <c r="AH138" s="64">
        <f>'Opportunity List'!$AG138*VLOOKUP('Opportunity List'!$T138,'Discount rate'!$B$4:$D$45,3,FALSE)</f>
        <v>0</v>
      </c>
      <c r="AI138" s="59">
        <f>'Opportunity List'!$AE138-'Opportunity List'!$AH138</f>
        <v>24460.491447975761</v>
      </c>
      <c r="AJ138" s="64">
        <f>'Opportunity List'!$AI138/'Opportunity List'!$AD138</f>
        <v>81.55375717059934</v>
      </c>
      <c r="AK138" s="59">
        <f>'Opportunity List'!$P138*'Opportunity List'!$AE138</f>
        <v>1233275.3858251788</v>
      </c>
      <c r="AL138" s="59">
        <v>1974</v>
      </c>
      <c r="AM138" s="65">
        <v>0.66326496066884788</v>
      </c>
      <c r="AN138" s="65" t="s">
        <v>235</v>
      </c>
      <c r="AO138" s="65">
        <v>0.79752027854334451</v>
      </c>
      <c r="AP138" s="65">
        <v>0.46083468378861703</v>
      </c>
      <c r="AQ138" s="65" t="s">
        <v>235</v>
      </c>
      <c r="AR138" s="65" t="s">
        <v>235</v>
      </c>
      <c r="AS138" s="65" t="e">
        <f>#VALUE!</f>
        <v>#VALUE!</v>
      </c>
      <c r="AT138" s="65" t="e">
        <f>#VALUE!</f>
        <v>#VALUE!</v>
      </c>
      <c r="AU138" s="65" t="e">
        <f>#VALUE!</f>
        <v>#VALUE!</v>
      </c>
      <c r="AV138" s="65" t="e">
        <f>#VALUE!</f>
        <v>#VALUE!</v>
      </c>
      <c r="AW138" s="65" t="e">
        <f>#VALUE!</f>
        <v>#VALUE!</v>
      </c>
      <c r="AX138" s="56" t="str">
        <f>IF('Opportunity List'!$AY138&lt;=0.1,"Early",IF(AND('Opportunity List'!$AY138&gt;0.1,'Opportunity List'!$AY138&lt;=0.25),"Establishing","Mature"))</f>
        <v>Establishing</v>
      </c>
      <c r="AY138" s="105">
        <v>0.25</v>
      </c>
      <c r="AZ138" s="11"/>
      <c r="BA138" s="11"/>
      <c r="BB138" s="11"/>
      <c r="BD138" s="11"/>
      <c r="BE138" s="11"/>
      <c r="BF138" s="11"/>
    </row>
    <row r="139" spans="1:58" x14ac:dyDescent="0.25">
      <c r="A139" s="104">
        <v>451</v>
      </c>
      <c r="B139" s="56" t="s">
        <v>270</v>
      </c>
      <c r="C139" s="56" t="s">
        <v>5</v>
      </c>
      <c r="D139" s="56" t="s">
        <v>213</v>
      </c>
      <c r="E139" s="56" t="s">
        <v>170</v>
      </c>
      <c r="F139" s="56" t="s">
        <v>159</v>
      </c>
      <c r="G139" s="56">
        <v>0</v>
      </c>
      <c r="H139" s="57">
        <v>0</v>
      </c>
      <c r="I139" s="56" t="s">
        <v>190</v>
      </c>
      <c r="J139" s="58">
        <v>8.7453334374523184E-2</v>
      </c>
      <c r="K139" s="59">
        <f>('Opportunity List'!$J139*Convert_PJ_to_MWh)/1000</f>
        <v>24.29259288181219</v>
      </c>
      <c r="L139" s="59">
        <v>62.512771075440675</v>
      </c>
      <c r="M139" s="59">
        <f>'Opportunity List'!$N139/Convert_GJ_to_MWh</f>
        <v>1398.9674877637751</v>
      </c>
      <c r="N139" s="59">
        <v>388.60208024526361</v>
      </c>
      <c r="O139" s="60">
        <v>0.32000000000000006</v>
      </c>
      <c r="P139" s="59">
        <f>'Opportunity List'!$L139*'Opportunity List'!$O139</f>
        <v>20.00408674414102</v>
      </c>
      <c r="Q139" s="60">
        <v>0.85</v>
      </c>
      <c r="R139" s="59">
        <f>'Opportunity List'!$J139*'Opportunity List'!$Q139*Convert_PJ_to_MWh</f>
        <v>20648.703949540362</v>
      </c>
      <c r="S139" s="60">
        <v>8.6223752631745705E-3</v>
      </c>
      <c r="T139" s="59">
        <v>20</v>
      </c>
      <c r="U139" s="59">
        <v>0</v>
      </c>
      <c r="V139" s="59">
        <f>(('Opportunity List'!$R139*'Opportunity List'!$S139)*'Opportunity List'!$O139)*'Opportunity List'!$T139</f>
        <v>1139.4615945672442</v>
      </c>
      <c r="W139" s="59">
        <f>'Opportunity List'!$Y139*'Opportunity List'!$P139</f>
        <v>56.973079728362215</v>
      </c>
      <c r="X139" s="59">
        <f>IF('Opportunity List'!$P139=0,0,IF(OR('Opportunity List'!$A139={600,601}),4.52,IF(OR('Opportunity List'!$A139={602,603,604,605}),1.9,('Opportunity List'!$V139/'Opportunity List'!$P139))))</f>
        <v>56.961440386723986</v>
      </c>
      <c r="Y139" s="59">
        <f>IF('Opportunity List'!$X139=0,0,'Opportunity List'!$X139/'Opportunity List'!$T139)</f>
        <v>2.8480720193361995</v>
      </c>
      <c r="Z139" s="61">
        <f>'Opportunity List'!$W139*'Opportunity List'!$H139</f>
        <v>0</v>
      </c>
      <c r="AA139" s="61">
        <f>'Opportunity List'!$Z139+'Opportunity List'!$W139</f>
        <v>56.973079728362215</v>
      </c>
      <c r="AB139" s="61">
        <f>IF('Opportunity List'!$F139="Electricity", 'Opportunity List'!$W139, 0)+IF('Opportunity List'!$G139="Electricity",'Opportunity List'!$Z139,0)</f>
        <v>0</v>
      </c>
      <c r="AC139" s="61">
        <f>IF('Opportunity List'!$F139="Natural Gas",'Opportunity List'!$W139, 0)+IF('Opportunity List'!$G139="Natural Gas",'Opportunity List'!$Z139,0)</f>
        <v>56.973079728362215</v>
      </c>
      <c r="AD139" s="61">
        <f>'Opportunity List'!$Y139*VLOOKUP('Opportunity List'!$T139,'Discount rate'!$B$4:$D$45,3,FALSE)</f>
        <v>33.020587564439879</v>
      </c>
      <c r="AE139" s="59">
        <v>24460.491447975761</v>
      </c>
      <c r="AF139" s="62" t="s">
        <v>164</v>
      </c>
      <c r="AG139" s="63">
        <v>0</v>
      </c>
      <c r="AH139" s="64">
        <f>'Opportunity List'!$AG139*VLOOKUP('Opportunity List'!$T139,'Discount rate'!$B$4:$D$45,3,FALSE)</f>
        <v>0</v>
      </c>
      <c r="AI139" s="59">
        <f>'Opportunity List'!$AE139-'Opportunity List'!$AH139</f>
        <v>24460.491447975761</v>
      </c>
      <c r="AJ139" s="64">
        <f>'Opportunity List'!$AI139/'Opportunity List'!$AD139</f>
        <v>740.76487585936991</v>
      </c>
      <c r="AK139" s="59">
        <f>'Opportunity List'!$P139*'Opportunity List'!$AE139</f>
        <v>489309.7927296267</v>
      </c>
      <c r="AL139" s="59" t="s">
        <v>175</v>
      </c>
      <c r="AM139" s="65" t="s">
        <v>175</v>
      </c>
      <c r="AN139" s="65" t="s">
        <v>175</v>
      </c>
      <c r="AO139" s="65" t="s">
        <v>175</v>
      </c>
      <c r="AP139" s="65" t="s">
        <v>175</v>
      </c>
      <c r="AQ139" s="65" t="s">
        <v>175</v>
      </c>
      <c r="AR139" s="65" t="s">
        <v>175</v>
      </c>
      <c r="AS139" s="65" t="e">
        <f>#VALUE!</f>
        <v>#VALUE!</v>
      </c>
      <c r="AT139" s="65" t="e">
        <f>#VALUE!</f>
        <v>#VALUE!</v>
      </c>
      <c r="AU139" s="65" t="e">
        <f>#VALUE!</f>
        <v>#VALUE!</v>
      </c>
      <c r="AV139" s="65" t="e">
        <f>#VALUE!</f>
        <v>#VALUE!</v>
      </c>
      <c r="AW139" s="65" t="e">
        <f>#VALUE!</f>
        <v>#VALUE!</v>
      </c>
      <c r="AX139" s="56" t="str">
        <f>IF('Opportunity List'!$AY139&lt;=0.1,"Early",IF(AND('Opportunity List'!$AY139&gt;0.1,'Opportunity List'!$AY139&lt;=0.25),"Establishing","Mature"))</f>
        <v>Establishing</v>
      </c>
      <c r="AY139" s="105">
        <v>0.25</v>
      </c>
      <c r="AZ139" s="11"/>
      <c r="BA139" s="11"/>
      <c r="BB139" s="11"/>
      <c r="BD139" s="11"/>
      <c r="BE139" s="11"/>
      <c r="BF139" s="11"/>
    </row>
    <row r="140" spans="1:58" x14ac:dyDescent="0.25">
      <c r="A140" s="104">
        <v>311</v>
      </c>
      <c r="B140" s="56" t="s">
        <v>321</v>
      </c>
      <c r="C140" s="56" t="s">
        <v>5</v>
      </c>
      <c r="D140" s="56" t="s">
        <v>213</v>
      </c>
      <c r="E140" s="56" t="s">
        <v>170</v>
      </c>
      <c r="F140" s="56" t="s">
        <v>2</v>
      </c>
      <c r="G140" s="56">
        <v>0</v>
      </c>
      <c r="H140" s="57">
        <v>0</v>
      </c>
      <c r="I140" s="56" t="s">
        <v>190</v>
      </c>
      <c r="J140" s="58">
        <v>0.59273926631621232</v>
      </c>
      <c r="K140" s="59">
        <f>('Opportunity List'!$J140*Convert_PJ_to_MWh)/1000</f>
        <v>164.64979619894919</v>
      </c>
      <c r="L140" s="59">
        <v>157.55961358751119</v>
      </c>
      <c r="M140" s="59">
        <f>'Opportunity List'!$N140/Convert_GJ_to_MWh</f>
        <v>3761.9999969904002</v>
      </c>
      <c r="N140" s="59">
        <v>1045</v>
      </c>
      <c r="O140" s="60">
        <v>0.16000000000000003</v>
      </c>
      <c r="P140" s="59">
        <f>'Opportunity List'!$L140*'Opportunity List'!$O140</f>
        <v>25.209538174001796</v>
      </c>
      <c r="Q140" s="60">
        <v>0.27</v>
      </c>
      <c r="R140" s="59">
        <f>'Opportunity List'!$J140*'Opportunity List'!$Q140*Convert_PJ_to_MWh</f>
        <v>44455.444973716287</v>
      </c>
      <c r="S140" s="60">
        <v>9.304816402075472E-2</v>
      </c>
      <c r="T140" s="59">
        <v>14</v>
      </c>
      <c r="U140" s="59">
        <v>0</v>
      </c>
      <c r="V140" s="59">
        <f>(('Opportunity List'!$R140*'Opportunity List'!$S140)*'Opportunity List'!$O140)*'Opportunity List'!$T140</f>
        <v>9265.7544795871781</v>
      </c>
      <c r="W140" s="59">
        <f>'Opportunity List'!$Y140*'Opportunity List'!$P140</f>
        <v>661.83960568479836</v>
      </c>
      <c r="X140" s="59">
        <f>IF('Opportunity List'!$P140=0,0,IF(OR('Opportunity List'!$A140={600,601}),4.52,IF(OR('Opportunity List'!$A140={602,603,604,605}),1.9,('Opportunity List'!$V140/'Opportunity List'!$P140))))</f>
        <v>367.54955269838325</v>
      </c>
      <c r="Y140" s="59">
        <f>IF('Opportunity List'!$X140=0,0,'Opportunity List'!$X140/'Opportunity List'!$T140)</f>
        <v>26.253539478455945</v>
      </c>
      <c r="Z140" s="61">
        <f>'Opportunity List'!$W140*'Opportunity List'!$H140</f>
        <v>0</v>
      </c>
      <c r="AA140" s="61">
        <f>'Opportunity List'!$Z140+'Opportunity List'!$W140</f>
        <v>661.83960568479836</v>
      </c>
      <c r="AB140" s="61">
        <f>IF('Opportunity List'!$F140="Electricity", 'Opportunity List'!$W140, 0)+IF('Opportunity List'!$G140="Electricity",'Opportunity List'!$Z140,0)</f>
        <v>661.83960568479836</v>
      </c>
      <c r="AC140" s="61">
        <f>IF('Opportunity List'!$F140="Natural Gas",'Opportunity List'!$W140, 0)+IF('Opportunity List'!$G140="Natural Gas",'Opportunity List'!$Z140,0)</f>
        <v>0</v>
      </c>
      <c r="AD140" s="61">
        <f>'Opportunity List'!$Y140*VLOOKUP('Opportunity List'!$T140,'Discount rate'!$B$4:$D$45,3,FALSE)</f>
        <v>255.85302849248083</v>
      </c>
      <c r="AE140" s="59">
        <v>15000.578002363005</v>
      </c>
      <c r="AF140" s="62" t="s">
        <v>164</v>
      </c>
      <c r="AG140" s="63">
        <v>0</v>
      </c>
      <c r="AH140" s="64">
        <f>'Opportunity List'!$AG140*VLOOKUP('Opportunity List'!$T140,'Discount rate'!$B$4:$D$45,3,FALSE)</f>
        <v>0</v>
      </c>
      <c r="AI140" s="59">
        <f>'Opportunity List'!$AE140-'Opportunity List'!$AH140</f>
        <v>15000.578002363005</v>
      </c>
      <c r="AJ140" s="64">
        <f>'Opportunity List'!$AI140/'Opportunity List'!$AD140</f>
        <v>58.629667550735483</v>
      </c>
      <c r="AK140" s="59">
        <f>'Opportunity List'!$P140*'Opportunity List'!$AE140</f>
        <v>378157.64378266176</v>
      </c>
      <c r="AL140" s="59">
        <v>4184</v>
      </c>
      <c r="AM140" s="65">
        <v>0.7882470424487209</v>
      </c>
      <c r="AN140" s="65">
        <v>0.9232595739895223</v>
      </c>
      <c r="AO140" s="65">
        <v>0.87645641681833142</v>
      </c>
      <c r="AP140" s="65">
        <v>0.65158724980840965</v>
      </c>
      <c r="AQ140" s="65">
        <v>0.75351970959224823</v>
      </c>
      <c r="AR140" s="65">
        <v>0.90437215325708986</v>
      </c>
      <c r="AS140" s="65" t="e">
        <f>#VALUE!</f>
        <v>#VALUE!</v>
      </c>
      <c r="AT140" s="65" t="e">
        <f>#VALUE!</f>
        <v>#VALUE!</v>
      </c>
      <c r="AU140" s="65" t="e">
        <f>#VALUE!</f>
        <v>#VALUE!</v>
      </c>
      <c r="AV140" s="65" t="e">
        <f>#VALUE!</f>
        <v>#VALUE!</v>
      </c>
      <c r="AW140" s="65" t="e">
        <f>#VALUE!</f>
        <v>#VALUE!</v>
      </c>
      <c r="AX140" s="56" t="str">
        <f>IF('Opportunity List'!$AY140&lt;=0.1,"Early",IF(AND('Opportunity List'!$AY140&gt;0.1,'Opportunity List'!$AY140&lt;=0.25),"Establishing","Mature"))</f>
        <v>Establishing</v>
      </c>
      <c r="AY140" s="105">
        <v>0.25</v>
      </c>
      <c r="AZ140" s="11"/>
      <c r="BA140" s="11"/>
      <c r="BB140" s="11"/>
      <c r="BD140" s="11"/>
      <c r="BE140" s="11"/>
      <c r="BF140" s="11"/>
    </row>
    <row r="141" spans="1:58" x14ac:dyDescent="0.25">
      <c r="A141" s="104">
        <v>368</v>
      </c>
      <c r="B141" s="56" t="s">
        <v>222</v>
      </c>
      <c r="C141" s="56" t="s">
        <v>5</v>
      </c>
      <c r="D141" s="56" t="s">
        <v>213</v>
      </c>
      <c r="E141" s="56" t="s">
        <v>186</v>
      </c>
      <c r="F141" s="56" t="s">
        <v>2</v>
      </c>
      <c r="G141" s="56">
        <v>0</v>
      </c>
      <c r="H141" s="57">
        <v>0</v>
      </c>
      <c r="I141" s="56" t="s">
        <v>190</v>
      </c>
      <c r="J141" s="58">
        <v>0.59273926631621232</v>
      </c>
      <c r="K141" s="59">
        <f>('Opportunity List'!$J141*Convert_PJ_to_MWh)/1000</f>
        <v>164.64979619894919</v>
      </c>
      <c r="L141" s="59">
        <v>157.55961358751119</v>
      </c>
      <c r="M141" s="59">
        <f>'Opportunity List'!$N141/Convert_GJ_to_MWh</f>
        <v>3761.9999969904002</v>
      </c>
      <c r="N141" s="59">
        <v>1045</v>
      </c>
      <c r="O141" s="60">
        <v>0.64000000000000012</v>
      </c>
      <c r="P141" s="59">
        <f>'Opportunity List'!$L141*'Opportunity List'!$O141</f>
        <v>100.83815269600719</v>
      </c>
      <c r="Q141" s="60">
        <v>0.4</v>
      </c>
      <c r="R141" s="59">
        <f>'Opportunity List'!$J141*'Opportunity List'!$Q141*Convert_PJ_to_MWh</f>
        <v>65859.918479579675</v>
      </c>
      <c r="S141" s="60">
        <v>5.9274111676705966E-2</v>
      </c>
      <c r="T141" s="59">
        <v>8</v>
      </c>
      <c r="U141" s="59">
        <v>0</v>
      </c>
      <c r="V141" s="59">
        <f>(('Opportunity List'!$R141*'Opportunity List'!$S141)*'Opportunity List'!$O141)*'Opportunity List'!$T141</f>
        <v>19987.395394444069</v>
      </c>
      <c r="W141" s="59">
        <f>'Opportunity List'!$Y141*'Opportunity List'!$P141</f>
        <v>2498.4244243055086</v>
      </c>
      <c r="X141" s="59">
        <f>IF('Opportunity List'!$P141=0,0,IF(OR('Opportunity List'!$A141={600,601}),4.52,IF(OR('Opportunity List'!$A141={602,603,604,605}),1.9,('Opportunity List'!$V141/'Opportunity List'!$P141))))</f>
        <v>198.21262944690471</v>
      </c>
      <c r="Y141" s="59">
        <f>IF('Opportunity List'!$X141=0,0,'Opportunity List'!$X141/'Opportunity List'!$T141)</f>
        <v>24.776578680863089</v>
      </c>
      <c r="Z141" s="61">
        <f>'Opportunity List'!$W141*'Opportunity List'!$H141</f>
        <v>0</v>
      </c>
      <c r="AA141" s="61">
        <f>'Opportunity List'!$Z141+'Opportunity List'!$W141</f>
        <v>2498.4244243055086</v>
      </c>
      <c r="AB141" s="61">
        <f>IF('Opportunity List'!$F141="Electricity", 'Opportunity List'!$W141, 0)+IF('Opportunity List'!$G141="Electricity",'Opportunity List'!$Z141,0)</f>
        <v>2498.4244243055086</v>
      </c>
      <c r="AC141" s="61">
        <f>IF('Opportunity List'!$F141="Natural Gas",'Opportunity List'!$W141, 0)+IF('Opportunity List'!$G141="Natural Gas",'Opportunity List'!$Z141,0)</f>
        <v>0</v>
      </c>
      <c r="AD141" s="61">
        <f>'Opportunity List'!$Y141*VLOOKUP('Opportunity List'!$T141,'Discount rate'!$B$4:$D$45,3,FALSE)</f>
        <v>172.72492594698795</v>
      </c>
      <c r="AE141" s="59">
        <v>14330.91876489565</v>
      </c>
      <c r="AF141" s="62" t="s">
        <v>164</v>
      </c>
      <c r="AG141" s="63">
        <v>0</v>
      </c>
      <c r="AH141" s="64">
        <f>'Opportunity List'!$AG141*VLOOKUP('Opportunity List'!$T141,'Discount rate'!$B$4:$D$45,3,FALSE)</f>
        <v>0</v>
      </c>
      <c r="AI141" s="59">
        <f>'Opportunity List'!$AE141-'Opportunity List'!$AH141</f>
        <v>14330.91876489565</v>
      </c>
      <c r="AJ141" s="64">
        <f>'Opportunity List'!$AI141/'Opportunity List'!$AD141</f>
        <v>82.969604336631988</v>
      </c>
      <c r="AK141" s="59">
        <f>'Opportunity List'!$P141*'Opportunity List'!$AE141</f>
        <v>1445103.3746886223</v>
      </c>
      <c r="AL141" s="59">
        <v>6264</v>
      </c>
      <c r="AM141" s="65">
        <v>0.66385416664338204</v>
      </c>
      <c r="AN141" s="65">
        <v>0.648687499989134</v>
      </c>
      <c r="AO141" s="65">
        <v>1.0000000000000002</v>
      </c>
      <c r="AP141" s="65">
        <v>0.7579749999832357</v>
      </c>
      <c r="AQ141" s="65">
        <v>0.46466666665010919</v>
      </c>
      <c r="AR141" s="65">
        <v>1</v>
      </c>
      <c r="AS141" s="65" t="e">
        <f>#VALUE!</f>
        <v>#VALUE!</v>
      </c>
      <c r="AT141" s="65" t="e">
        <f>#VALUE!</f>
        <v>#VALUE!</v>
      </c>
      <c r="AU141" s="65" t="e">
        <f>#VALUE!</f>
        <v>#VALUE!</v>
      </c>
      <c r="AV141" s="65" t="e">
        <f>#VALUE!</f>
        <v>#VALUE!</v>
      </c>
      <c r="AW141" s="65" t="e">
        <f>#VALUE!</f>
        <v>#VALUE!</v>
      </c>
      <c r="AX141" s="56" t="str">
        <f>IF('Opportunity List'!$AY141&lt;=0.1,"Early",IF(AND('Opportunity List'!$AY141&gt;0.1,'Opportunity List'!$AY141&lt;=0.25),"Establishing","Mature"))</f>
        <v>Mature</v>
      </c>
      <c r="AY141" s="105">
        <v>0.35999999999999988</v>
      </c>
      <c r="AZ141" s="11"/>
      <c r="BA141" s="11"/>
      <c r="BB141" s="11"/>
      <c r="BD141" s="11"/>
      <c r="BE141" s="11"/>
      <c r="BF141" s="11"/>
    </row>
    <row r="142" spans="1:58" x14ac:dyDescent="0.25">
      <c r="A142" s="104">
        <v>351</v>
      </c>
      <c r="B142" s="56" t="s">
        <v>308</v>
      </c>
      <c r="C142" s="56" t="s">
        <v>5</v>
      </c>
      <c r="D142" s="56" t="s">
        <v>213</v>
      </c>
      <c r="E142" s="56" t="s">
        <v>186</v>
      </c>
      <c r="F142" s="56" t="s">
        <v>2</v>
      </c>
      <c r="G142" s="56">
        <v>0</v>
      </c>
      <c r="H142" s="57">
        <v>0</v>
      </c>
      <c r="I142" s="56" t="s">
        <v>190</v>
      </c>
      <c r="J142" s="58">
        <v>0.59273926631621232</v>
      </c>
      <c r="K142" s="59">
        <f>('Opportunity List'!$J142*Convert_PJ_to_MWh)/1000</f>
        <v>164.64979619894919</v>
      </c>
      <c r="L142" s="59">
        <v>157.55961358751119</v>
      </c>
      <c r="M142" s="59">
        <f>'Opportunity List'!$N142/Convert_GJ_to_MWh</f>
        <v>3761.9999969904002</v>
      </c>
      <c r="N142" s="59">
        <v>1045</v>
      </c>
      <c r="O142" s="60">
        <v>0.8</v>
      </c>
      <c r="P142" s="59">
        <f>'Opportunity List'!$L142*'Opportunity List'!$O142</f>
        <v>126.04769087000896</v>
      </c>
      <c r="Q142" s="60">
        <v>0.4</v>
      </c>
      <c r="R142" s="59">
        <f>'Opportunity List'!$J142*'Opportunity List'!$Q142*Convert_PJ_to_MWh</f>
        <v>65859.918479579675</v>
      </c>
      <c r="S142" s="60">
        <v>3.4382589975148763E-3</v>
      </c>
      <c r="T142" s="59">
        <v>7</v>
      </c>
      <c r="U142" s="59">
        <v>0</v>
      </c>
      <c r="V142" s="59">
        <f>(('Opportunity List'!$R142*'Opportunity List'!$S142)*'Opportunity List'!$O142)*'Opportunity List'!$T142</f>
        <v>1268.0833608128623</v>
      </c>
      <c r="W142" s="59">
        <f>'Opportunity List'!$Y142*'Opportunity List'!$P142</f>
        <v>181.15476583040891</v>
      </c>
      <c r="X142" s="59">
        <f>IF('Opportunity List'!$P142=0,0,IF(OR('Opportunity List'!$A142={600,601}),4.52,IF(OR('Opportunity List'!$A142={602,603,604,605}),1.9,('Opportunity List'!$V142/'Opportunity List'!$P142))))</f>
        <v>10.060345826728529</v>
      </c>
      <c r="Y142" s="59">
        <f>IF('Opportunity List'!$X142=0,0,'Opportunity List'!$X142/'Opportunity List'!$T142)</f>
        <v>1.4371922609612184</v>
      </c>
      <c r="Z142" s="61">
        <f>'Opportunity List'!$W142*'Opportunity List'!$H142</f>
        <v>0</v>
      </c>
      <c r="AA142" s="61">
        <f>'Opportunity List'!$Z142+'Opportunity List'!$W142</f>
        <v>181.15476583040891</v>
      </c>
      <c r="AB142" s="61">
        <f>IF('Opportunity List'!$F142="Electricity", 'Opportunity List'!$W142, 0)+IF('Opportunity List'!$G142="Electricity",'Opportunity List'!$Z142,0)</f>
        <v>181.15476583040891</v>
      </c>
      <c r="AC142" s="61">
        <f>IF('Opportunity List'!$F142="Natural Gas",'Opportunity List'!$W142, 0)+IF('Opportunity List'!$G142="Natural Gas",'Opportunity List'!$Z142,0)</f>
        <v>0</v>
      </c>
      <c r="AD142" s="61">
        <f>'Opportunity List'!$Y142*VLOOKUP('Opportunity List'!$T142,'Discount rate'!$B$4:$D$45,3,FALSE)</f>
        <v>9.1826372810910417</v>
      </c>
      <c r="AE142" s="59">
        <v>698.87118422787887</v>
      </c>
      <c r="AF142" s="62" t="s">
        <v>164</v>
      </c>
      <c r="AG142" s="63">
        <v>0</v>
      </c>
      <c r="AH142" s="64">
        <f>'Opportunity List'!$AG142*VLOOKUP('Opportunity List'!$T142,'Discount rate'!$B$4:$D$45,3,FALSE)</f>
        <v>0</v>
      </c>
      <c r="AI142" s="59">
        <f>'Opportunity List'!$AE142-'Opportunity List'!$AH142</f>
        <v>698.87118422787887</v>
      </c>
      <c r="AJ142" s="64">
        <f>'Opportunity List'!$AI142/'Opportunity List'!$AD142</f>
        <v>76.107893934458232</v>
      </c>
      <c r="AK142" s="59">
        <f>'Opportunity List'!$P142*'Opportunity List'!$AE142</f>
        <v>88091.098987512756</v>
      </c>
      <c r="AL142" s="59">
        <v>6264</v>
      </c>
      <c r="AM142" s="65">
        <v>0.66385416664338204</v>
      </c>
      <c r="AN142" s="65">
        <v>0.648687499989134</v>
      </c>
      <c r="AO142" s="65">
        <v>1.0000000000000002</v>
      </c>
      <c r="AP142" s="65">
        <v>0.7579749999832357</v>
      </c>
      <c r="AQ142" s="65">
        <v>0.46466666665010919</v>
      </c>
      <c r="AR142" s="65">
        <v>1</v>
      </c>
      <c r="AS142" s="65" t="e">
        <f>#VALUE!</f>
        <v>#VALUE!</v>
      </c>
      <c r="AT142" s="65" t="e">
        <f>#VALUE!</f>
        <v>#VALUE!</v>
      </c>
      <c r="AU142" s="65" t="e">
        <f>#VALUE!</f>
        <v>#VALUE!</v>
      </c>
      <c r="AV142" s="65" t="e">
        <f>#VALUE!</f>
        <v>#VALUE!</v>
      </c>
      <c r="AW142" s="65" t="e">
        <f>#VALUE!</f>
        <v>#VALUE!</v>
      </c>
      <c r="AX142" s="56" t="str">
        <f>IF('Opportunity List'!$AY142&lt;=0.1,"Early",IF(AND('Opportunity List'!$AY142&gt;0.1,'Opportunity List'!$AY142&lt;=0.25),"Establishing","Mature"))</f>
        <v>Establishing</v>
      </c>
      <c r="AY142" s="105">
        <v>0.19999999999999996</v>
      </c>
      <c r="AZ142" s="11"/>
      <c r="BA142" s="11"/>
      <c r="BB142" s="11"/>
      <c r="BD142" s="11"/>
      <c r="BE142" s="11"/>
      <c r="BF142" s="11"/>
    </row>
    <row r="143" spans="1:58" x14ac:dyDescent="0.25">
      <c r="A143" s="104">
        <v>249</v>
      </c>
      <c r="B143" s="56" t="s">
        <v>309</v>
      </c>
      <c r="C143" s="56" t="s">
        <v>5</v>
      </c>
      <c r="D143" s="56" t="s">
        <v>213</v>
      </c>
      <c r="E143" s="56" t="s">
        <v>186</v>
      </c>
      <c r="F143" s="56" t="s">
        <v>2</v>
      </c>
      <c r="G143" s="56">
        <v>0</v>
      </c>
      <c r="H143" s="57">
        <v>0</v>
      </c>
      <c r="I143" s="56" t="s">
        <v>190</v>
      </c>
      <c r="J143" s="58">
        <v>0.59273926631621232</v>
      </c>
      <c r="K143" s="59">
        <f>('Opportunity List'!$J143*Convert_PJ_to_MWh)/1000</f>
        <v>164.64979619894919</v>
      </c>
      <c r="L143" s="59">
        <v>157.55961358751119</v>
      </c>
      <c r="M143" s="59">
        <f>'Opportunity List'!$N143/Convert_GJ_to_MWh</f>
        <v>3761.9999969904002</v>
      </c>
      <c r="N143" s="59">
        <v>1045</v>
      </c>
      <c r="O143" s="60">
        <v>0.31999999999999995</v>
      </c>
      <c r="P143" s="59">
        <f>'Opportunity List'!$L143*'Opportunity List'!$O143</f>
        <v>50.419076348003571</v>
      </c>
      <c r="Q143" s="60">
        <v>0.4</v>
      </c>
      <c r="R143" s="59">
        <f>'Opportunity List'!$J143*'Opportunity List'!$Q143*Convert_PJ_to_MWh</f>
        <v>65859.918479579675</v>
      </c>
      <c r="S143" s="60">
        <v>0.17878946787077354</v>
      </c>
      <c r="T143" s="59">
        <v>7</v>
      </c>
      <c r="U143" s="59">
        <v>0</v>
      </c>
      <c r="V143" s="59">
        <f>(('Opportunity List'!$R143*'Opportunity List'!$S143)*'Opportunity List'!$O143)*'Opportunity List'!$T143</f>
        <v>26376.133904907521</v>
      </c>
      <c r="W143" s="59">
        <f>'Opportunity List'!$Y143*'Opportunity List'!$P143</f>
        <v>3768.0191292725031</v>
      </c>
      <c r="X143" s="59">
        <f>IF('Opportunity List'!$P143=0,0,IF(OR('Opportunity List'!$A143={600,601}),4.52,IF(OR('Opportunity List'!$A143={602,603,604,605}),1.9,('Opportunity List'!$V143/'Opportunity List'!$P143))))</f>
        <v>523.13798298988331</v>
      </c>
      <c r="Y143" s="59">
        <f>IF('Opportunity List'!$X143=0,0,'Opportunity List'!$X143/'Opportunity List'!$T143)</f>
        <v>74.73399756998333</v>
      </c>
      <c r="Z143" s="61">
        <f>'Opportunity List'!$W143*'Opportunity List'!$H143</f>
        <v>0</v>
      </c>
      <c r="AA143" s="61">
        <f>'Opportunity List'!$Z143+'Opportunity List'!$W143</f>
        <v>3768.0191292725031</v>
      </c>
      <c r="AB143" s="61">
        <f>IF('Opportunity List'!$F143="Electricity", 'Opportunity List'!$W143, 0)+IF('Opportunity List'!$G143="Electricity",'Opportunity List'!$Z143,0)</f>
        <v>3768.0191292725031</v>
      </c>
      <c r="AC143" s="61">
        <f>IF('Opportunity List'!$F143="Natural Gas",'Opportunity List'!$W143, 0)+IF('Opportunity List'!$G143="Natural Gas",'Opportunity List'!$Z143,0)</f>
        <v>0</v>
      </c>
      <c r="AD143" s="61">
        <f>'Opportunity List'!$Y143*VLOOKUP('Opportunity List'!$T143,'Discount rate'!$B$4:$D$45,3,FALSE)</f>
        <v>477.49713861673399</v>
      </c>
      <c r="AE143" s="59">
        <v>18170.650789924846</v>
      </c>
      <c r="AF143" s="62" t="s">
        <v>164</v>
      </c>
      <c r="AG143" s="63">
        <v>0</v>
      </c>
      <c r="AH143" s="64">
        <f>'Opportunity List'!$AG143*VLOOKUP('Opportunity List'!$T143,'Discount rate'!$B$4:$D$45,3,FALSE)</f>
        <v>0</v>
      </c>
      <c r="AI143" s="59">
        <f>'Opportunity List'!$AE143-'Opportunity List'!$AH143</f>
        <v>18170.650789924846</v>
      </c>
      <c r="AJ143" s="64">
        <f>'Opportunity List'!$AI143/'Opportunity List'!$AD143</f>
        <v>38.053946967229116</v>
      </c>
      <c r="AK143" s="59">
        <f>'Opportunity List'!$P143*'Opportunity List'!$AE143</f>
        <v>916147.42947013222</v>
      </c>
      <c r="AL143" s="59">
        <v>6264</v>
      </c>
      <c r="AM143" s="65">
        <v>0.66385416664338204</v>
      </c>
      <c r="AN143" s="65">
        <v>0.648687499989134</v>
      </c>
      <c r="AO143" s="65">
        <v>1.0000000000000002</v>
      </c>
      <c r="AP143" s="65">
        <v>0.7579749999832357</v>
      </c>
      <c r="AQ143" s="65">
        <v>0.46466666665010919</v>
      </c>
      <c r="AR143" s="65">
        <v>1</v>
      </c>
      <c r="AS143" s="65" t="e">
        <f>#VALUE!</f>
        <v>#VALUE!</v>
      </c>
      <c r="AT143" s="65" t="e">
        <f>#VALUE!</f>
        <v>#VALUE!</v>
      </c>
      <c r="AU143" s="65" t="e">
        <f>#VALUE!</f>
        <v>#VALUE!</v>
      </c>
      <c r="AV143" s="65" t="e">
        <f>#VALUE!</f>
        <v>#VALUE!</v>
      </c>
      <c r="AW143" s="65" t="e">
        <f>#VALUE!</f>
        <v>#VALUE!</v>
      </c>
      <c r="AX143" s="56" t="str">
        <f>IF('Opportunity List'!$AY143&lt;=0.1,"Early",IF(AND('Opportunity List'!$AY143&gt;0.1,'Opportunity List'!$AY143&lt;=0.25),"Establishing","Mature"))</f>
        <v>Mature</v>
      </c>
      <c r="AY143" s="105">
        <v>0.68</v>
      </c>
      <c r="AZ143" s="11"/>
      <c r="BA143" s="11"/>
      <c r="BB143" s="11"/>
      <c r="BD143" s="11"/>
      <c r="BE143" s="11"/>
      <c r="BF143" s="11"/>
    </row>
    <row r="144" spans="1:58" x14ac:dyDescent="0.25">
      <c r="A144" s="104">
        <v>230</v>
      </c>
      <c r="B144" s="56" t="s">
        <v>310</v>
      </c>
      <c r="C144" s="56" t="s">
        <v>5</v>
      </c>
      <c r="D144" s="56" t="s">
        <v>213</v>
      </c>
      <c r="E144" s="56" t="s">
        <v>186</v>
      </c>
      <c r="F144" s="56" t="s">
        <v>2</v>
      </c>
      <c r="G144" s="56">
        <v>0</v>
      </c>
      <c r="H144" s="57">
        <v>0</v>
      </c>
      <c r="I144" s="56" t="s">
        <v>190</v>
      </c>
      <c r="J144" s="58">
        <v>0.59273926631621232</v>
      </c>
      <c r="K144" s="59">
        <f>('Opportunity List'!$J144*Convert_PJ_to_MWh)/1000</f>
        <v>164.64979619894919</v>
      </c>
      <c r="L144" s="59">
        <v>157.55961358751119</v>
      </c>
      <c r="M144" s="59">
        <f>'Opportunity List'!$N144/Convert_GJ_to_MWh</f>
        <v>3761.9999969904002</v>
      </c>
      <c r="N144" s="59">
        <v>1045</v>
      </c>
      <c r="O144" s="60">
        <v>0.36000000000000004</v>
      </c>
      <c r="P144" s="59">
        <f>'Opportunity List'!$L144*'Opportunity List'!$O144</f>
        <v>56.721460891504037</v>
      </c>
      <c r="Q144" s="60">
        <v>0.4</v>
      </c>
      <c r="R144" s="59">
        <f>'Opportunity List'!$J144*'Opportunity List'!$Q144*Convert_PJ_to_MWh</f>
        <v>65859.918479579675</v>
      </c>
      <c r="S144" s="60">
        <v>5.8961580995283008E-2</v>
      </c>
      <c r="T144" s="59">
        <v>13</v>
      </c>
      <c r="U144" s="59">
        <v>0</v>
      </c>
      <c r="V144" s="59">
        <f>(('Opportunity List'!$R144*'Opportunity List'!$S144)*'Opportunity List'!$O144)*'Opportunity List'!$T144</f>
        <v>18173.3990151939</v>
      </c>
      <c r="W144" s="59">
        <f>'Opportunity List'!$Y144*'Opportunity List'!$P144</f>
        <v>1397.9537703995306</v>
      </c>
      <c r="X144" s="59">
        <f>IF('Opportunity List'!$P144=0,0,IF(OR('Opportunity List'!$A144={600,601}),4.52,IF(OR('Opportunity List'!$A144={602,603,604,605}),1.9,('Opportunity List'!$V144/'Opportunity List'!$P144))))</f>
        <v>320.39723112836788</v>
      </c>
      <c r="Y144" s="59">
        <f>IF('Opportunity List'!$X144=0,0,'Opportunity List'!$X144/'Opportunity List'!$T144)</f>
        <v>24.645940856028297</v>
      </c>
      <c r="Z144" s="61">
        <f>'Opportunity List'!$W144*'Opportunity List'!$H144</f>
        <v>0</v>
      </c>
      <c r="AA144" s="61">
        <f>'Opportunity List'!$Z144+'Opportunity List'!$W144</f>
        <v>1397.9537703995306</v>
      </c>
      <c r="AB144" s="61">
        <f>IF('Opportunity List'!$F144="Electricity", 'Opportunity List'!$W144, 0)+IF('Opportunity List'!$G144="Electricity",'Opportunity List'!$Z144,0)</f>
        <v>1397.9537703995306</v>
      </c>
      <c r="AC144" s="61">
        <f>IF('Opportunity List'!$F144="Natural Gas",'Opportunity List'!$W144, 0)+IF('Opportunity List'!$G144="Natural Gas",'Opportunity List'!$Z144,0)</f>
        <v>0</v>
      </c>
      <c r="AD144" s="61">
        <f>'Opportunity List'!$Y144*VLOOKUP('Opportunity List'!$T144,'Discount rate'!$B$4:$D$45,3,FALSE)</f>
        <v>230.62810679907059</v>
      </c>
      <c r="AE144" s="59">
        <v>7490.4461029377298</v>
      </c>
      <c r="AF144" s="62" t="s">
        <v>164</v>
      </c>
      <c r="AG144" s="63">
        <v>0</v>
      </c>
      <c r="AH144" s="64">
        <f>'Opportunity List'!$AG144*VLOOKUP('Opportunity List'!$T144,'Discount rate'!$B$4:$D$45,3,FALSE)</f>
        <v>0</v>
      </c>
      <c r="AI144" s="59">
        <f>'Opportunity List'!$AE144-'Opportunity List'!$AH144</f>
        <v>7490.4461029377298</v>
      </c>
      <c r="AJ144" s="64">
        <f>'Opportunity List'!$AI144/'Opportunity List'!$AD144</f>
        <v>32.478461566974609</v>
      </c>
      <c r="AK144" s="59">
        <f>'Opportunity List'!$P144*'Opportunity List'!$AE144</f>
        <v>424869.04568770126</v>
      </c>
      <c r="AL144" s="59">
        <v>6264</v>
      </c>
      <c r="AM144" s="65">
        <v>0.66385416664338204</v>
      </c>
      <c r="AN144" s="65">
        <v>0.648687499989134</v>
      </c>
      <c r="AO144" s="65">
        <v>1.0000000000000002</v>
      </c>
      <c r="AP144" s="65">
        <v>0.7579749999832357</v>
      </c>
      <c r="AQ144" s="65">
        <v>0.46466666665010919</v>
      </c>
      <c r="AR144" s="65">
        <v>1</v>
      </c>
      <c r="AS144" s="65" t="e">
        <f>#VALUE!</f>
        <v>#VALUE!</v>
      </c>
      <c r="AT144" s="65" t="e">
        <f>#VALUE!</f>
        <v>#VALUE!</v>
      </c>
      <c r="AU144" s="65" t="e">
        <f>#VALUE!</f>
        <v>#VALUE!</v>
      </c>
      <c r="AV144" s="65" t="e">
        <f>#VALUE!</f>
        <v>#VALUE!</v>
      </c>
      <c r="AW144" s="65" t="e">
        <f>#VALUE!</f>
        <v>#VALUE!</v>
      </c>
      <c r="AX144" s="56" t="str">
        <f>IF('Opportunity List'!$AY144&lt;=0.1,"Early",IF(AND('Opportunity List'!$AY144&gt;0.1,'Opportunity List'!$AY144&lt;=0.25),"Establishing","Mature"))</f>
        <v>Mature</v>
      </c>
      <c r="AY144" s="105">
        <v>0.6399999999999999</v>
      </c>
      <c r="AZ144" s="11"/>
      <c r="BA144" s="11"/>
      <c r="BB144" s="11"/>
      <c r="BD144" s="11"/>
      <c r="BE144" s="11"/>
      <c r="BF144" s="11"/>
    </row>
    <row r="145" spans="1:58" x14ac:dyDescent="0.25">
      <c r="A145" s="104">
        <v>330</v>
      </c>
      <c r="B145" s="56" t="s">
        <v>314</v>
      </c>
      <c r="C145" s="56" t="s">
        <v>5</v>
      </c>
      <c r="D145" s="56" t="s">
        <v>213</v>
      </c>
      <c r="E145" s="56" t="s">
        <v>186</v>
      </c>
      <c r="F145" s="56" t="s">
        <v>2</v>
      </c>
      <c r="G145" s="56">
        <v>0</v>
      </c>
      <c r="H145" s="57">
        <v>0</v>
      </c>
      <c r="I145" s="56" t="s">
        <v>190</v>
      </c>
      <c r="J145" s="58">
        <v>0.59273926631621232</v>
      </c>
      <c r="K145" s="59">
        <f>('Opportunity List'!$J145*Convert_PJ_to_MWh)/1000</f>
        <v>164.64979619894919</v>
      </c>
      <c r="L145" s="59">
        <v>157.55961358751119</v>
      </c>
      <c r="M145" s="59">
        <f>'Opportunity List'!$N145/Convert_GJ_to_MWh</f>
        <v>3761.9999969904002</v>
      </c>
      <c r="N145" s="59">
        <v>1045</v>
      </c>
      <c r="O145" s="60">
        <v>0.32000000000000006</v>
      </c>
      <c r="P145" s="59">
        <f>'Opportunity List'!$L145*'Opportunity List'!$O145</f>
        <v>50.419076348003593</v>
      </c>
      <c r="Q145" s="60">
        <v>0.4</v>
      </c>
      <c r="R145" s="59">
        <f>'Opportunity List'!$J145*'Opportunity List'!$Q145*Convert_PJ_to_MWh</f>
        <v>65859.918479579675</v>
      </c>
      <c r="S145" s="60">
        <v>5.6188414709124723E-2</v>
      </c>
      <c r="T145" s="59">
        <v>8</v>
      </c>
      <c r="U145" s="59">
        <v>0</v>
      </c>
      <c r="V145" s="59">
        <f>(('Opportunity List'!$R145*'Opportunity List'!$S145)*'Opportunity List'!$O145)*'Opportunity List'!$T145</f>
        <v>9473.4448953338124</v>
      </c>
      <c r="W145" s="59">
        <f>'Opportunity List'!$Y145*'Opportunity List'!$P145</f>
        <v>1184.1806119167265</v>
      </c>
      <c r="X145" s="59">
        <f>IF('Opportunity List'!$P145=0,0,IF(OR('Opportunity List'!$A145={600,601}),4.52,IF(OR('Opportunity List'!$A145={602,603,604,605}),1.9,('Opportunity List'!$V145/'Opportunity List'!$P145))))</f>
        <v>187.89405878731307</v>
      </c>
      <c r="Y145" s="59">
        <f>IF('Opportunity List'!$X145=0,0,'Opportunity List'!$X145/'Opportunity List'!$T145)</f>
        <v>23.486757348414134</v>
      </c>
      <c r="Z145" s="61">
        <f>'Opportunity List'!$W145*'Opportunity List'!$H145</f>
        <v>0</v>
      </c>
      <c r="AA145" s="61">
        <f>'Opportunity List'!$Z145+'Opportunity List'!$W145</f>
        <v>1184.1806119167265</v>
      </c>
      <c r="AB145" s="61">
        <f>IF('Opportunity List'!$F145="Electricity", 'Opportunity List'!$W145, 0)+IF('Opportunity List'!$G145="Electricity",'Opportunity List'!$Z145,0)</f>
        <v>1184.1806119167265</v>
      </c>
      <c r="AC145" s="61">
        <f>IF('Opportunity List'!$F145="Natural Gas",'Opportunity List'!$W145, 0)+IF('Opportunity List'!$G145="Natural Gas",'Opportunity List'!$Z145,0)</f>
        <v>0</v>
      </c>
      <c r="AD145" s="61">
        <f>'Opportunity List'!$Y145*VLOOKUP('Opportunity List'!$T145,'Discount rate'!$B$4:$D$45,3,FALSE)</f>
        <v>163.73319641880394</v>
      </c>
      <c r="AE145" s="59">
        <v>10650.09879494531</v>
      </c>
      <c r="AF145" s="62" t="s">
        <v>164</v>
      </c>
      <c r="AG145" s="63">
        <v>0</v>
      </c>
      <c r="AH145" s="64">
        <f>'Opportunity List'!$AG145*VLOOKUP('Opportunity List'!$T145,'Discount rate'!$B$4:$D$45,3,FALSE)</f>
        <v>0</v>
      </c>
      <c r="AI145" s="59">
        <f>'Opportunity List'!$AE145-'Opportunity List'!$AH145</f>
        <v>10650.09879494531</v>
      </c>
      <c r="AJ145" s="64">
        <f>'Opportunity List'!$AI145/'Opportunity List'!$AD145</f>
        <v>65.045446054226048</v>
      </c>
      <c r="AK145" s="59">
        <f>'Opportunity List'!$P145*'Opportunity List'!$AE145</f>
        <v>536968.1442561287</v>
      </c>
      <c r="AL145" s="59">
        <v>6264</v>
      </c>
      <c r="AM145" s="65">
        <v>0.66385416664338204</v>
      </c>
      <c r="AN145" s="65">
        <v>0.648687499989134</v>
      </c>
      <c r="AO145" s="65">
        <v>1.0000000000000002</v>
      </c>
      <c r="AP145" s="65">
        <v>0.7579749999832357</v>
      </c>
      <c r="AQ145" s="65">
        <v>0.46466666665010919</v>
      </c>
      <c r="AR145" s="65">
        <v>1</v>
      </c>
      <c r="AS145" s="65" t="e">
        <f>#VALUE!</f>
        <v>#VALUE!</v>
      </c>
      <c r="AT145" s="65" t="e">
        <f>#VALUE!</f>
        <v>#VALUE!</v>
      </c>
      <c r="AU145" s="65" t="e">
        <f>#VALUE!</f>
        <v>#VALUE!</v>
      </c>
      <c r="AV145" s="65" t="e">
        <f>#VALUE!</f>
        <v>#VALUE!</v>
      </c>
      <c r="AW145" s="65" t="e">
        <f>#VALUE!</f>
        <v>#VALUE!</v>
      </c>
      <c r="AX145" s="56" t="str">
        <f>IF('Opportunity List'!$AY145&lt;=0.1,"Early",IF(AND('Opportunity List'!$AY145&gt;0.1,'Opportunity List'!$AY145&lt;=0.25),"Establishing","Mature"))</f>
        <v>Mature</v>
      </c>
      <c r="AY145" s="105">
        <v>0.67999999999999994</v>
      </c>
      <c r="AZ145" s="11"/>
      <c r="BA145" s="11"/>
      <c r="BB145" s="11"/>
      <c r="BD145" s="11"/>
      <c r="BE145" s="11"/>
      <c r="BF145" s="11"/>
    </row>
    <row r="146" spans="1:58" x14ac:dyDescent="0.25">
      <c r="A146" s="104">
        <v>320</v>
      </c>
      <c r="B146" s="56" t="s">
        <v>194</v>
      </c>
      <c r="C146" s="56" t="s">
        <v>5</v>
      </c>
      <c r="D146" s="56" t="s">
        <v>196</v>
      </c>
      <c r="E146" s="56" t="s">
        <v>189</v>
      </c>
      <c r="F146" s="56" t="s">
        <v>2</v>
      </c>
      <c r="G146" s="56">
        <v>0</v>
      </c>
      <c r="H146" s="57">
        <v>0</v>
      </c>
      <c r="I146" s="56" t="s">
        <v>190</v>
      </c>
      <c r="J146" s="58">
        <v>1.9278668893599444</v>
      </c>
      <c r="K146" s="59">
        <f>('Opportunity List'!$J146*Convert_PJ_to_MWh)/1000</f>
        <v>535.51858037776663</v>
      </c>
      <c r="L146" s="59">
        <v>196.23253220145352</v>
      </c>
      <c r="M146" s="59">
        <f>'Opportunity List'!$N146/Convert_GJ_to_MWh</f>
        <v>9824.3999921404811</v>
      </c>
      <c r="N146" s="59">
        <v>2729</v>
      </c>
      <c r="O146" s="60">
        <v>0.36000000000000004</v>
      </c>
      <c r="P146" s="59">
        <f>'Opportunity List'!$L146*'Opportunity List'!$O146</f>
        <v>70.643711592523275</v>
      </c>
      <c r="Q146" s="60">
        <v>0.11</v>
      </c>
      <c r="R146" s="59">
        <f>'Opportunity List'!$J146*'Opportunity List'!$Q146*Convert_PJ_to_MWh</f>
        <v>58907.043841554332</v>
      </c>
      <c r="S146" s="60">
        <v>4.8056603267615627E-2</v>
      </c>
      <c r="T146" s="59">
        <v>10</v>
      </c>
      <c r="U146" s="59">
        <v>0</v>
      </c>
      <c r="V146" s="59">
        <f>(('Opportunity List'!$R146*'Opportunity List'!$S146)*'Opportunity List'!$O146)*'Opportunity List'!$T146</f>
        <v>10191.140768021822</v>
      </c>
      <c r="W146" s="59">
        <f>'Opportunity List'!$Y146*'Opportunity List'!$P146</f>
        <v>1019.1140768021822</v>
      </c>
      <c r="X146" s="59">
        <f>IF('Opportunity List'!$P146=0,0,IF(OR('Opportunity List'!$A146={600,601}),4.52,IF(OR('Opportunity List'!$A146={602,603,604,605}),1.9,('Opportunity List'!$V146/'Opportunity List'!$P146))))</f>
        <v>144.26111734905535</v>
      </c>
      <c r="Y146" s="59">
        <f>IF('Opportunity List'!$X146=0,0,'Opportunity List'!$X146/'Opportunity List'!$T146)</f>
        <v>14.426111734905536</v>
      </c>
      <c r="Z146" s="61">
        <f>'Opportunity List'!$W146*'Opportunity List'!$H146</f>
        <v>0</v>
      </c>
      <c r="AA146" s="61">
        <f>'Opportunity List'!$Z146+'Opportunity List'!$W146</f>
        <v>1019.1140768021822</v>
      </c>
      <c r="AB146" s="61">
        <f>IF('Opportunity List'!$F146="Electricity", 'Opportunity List'!$W146, 0)+IF('Opportunity List'!$G146="Electricity",'Opportunity List'!$Z146,0)</f>
        <v>1019.1140768021822</v>
      </c>
      <c r="AC146" s="61">
        <f>IF('Opportunity List'!$F146="Natural Gas",'Opportunity List'!$W146, 0)+IF('Opportunity List'!$G146="Natural Gas",'Opportunity List'!$Z146,0)</f>
        <v>0</v>
      </c>
      <c r="AD146" s="61">
        <f>'Opportunity List'!$Y146*VLOOKUP('Opportunity List'!$T146,'Discount rate'!$B$4:$D$45,3,FALSE)</f>
        <v>115.74908382361926</v>
      </c>
      <c r="AE146" s="59">
        <v>7224.0025545537628</v>
      </c>
      <c r="AF146" s="62" t="s">
        <v>164</v>
      </c>
      <c r="AG146" s="63">
        <v>0</v>
      </c>
      <c r="AH146" s="64">
        <f>'Opportunity List'!$AG146*VLOOKUP('Opportunity List'!$T146,'Discount rate'!$B$4:$D$45,3,FALSE)</f>
        <v>0</v>
      </c>
      <c r="AI146" s="59">
        <f>'Opportunity List'!$AE146-'Opportunity List'!$AH146</f>
        <v>7224.0025545537628</v>
      </c>
      <c r="AJ146" s="64">
        <f>'Opportunity List'!$AI146/'Opportunity List'!$AD146</f>
        <v>62.410883230504361</v>
      </c>
      <c r="AK146" s="59">
        <f>'Opportunity List'!$P146*'Opportunity List'!$AE146</f>
        <v>510330.35300754738</v>
      </c>
      <c r="AL146" s="59">
        <v>8760</v>
      </c>
      <c r="AM146" s="65">
        <v>0.52511673104971723</v>
      </c>
      <c r="AN146" s="65">
        <v>0.55014618045231678</v>
      </c>
      <c r="AO146" s="65">
        <v>0.69104211075204125</v>
      </c>
      <c r="AP146" s="65">
        <v>0.42172968672218053</v>
      </c>
      <c r="AQ146" s="65">
        <v>0.50271661225473885</v>
      </c>
      <c r="AR146" s="65">
        <v>0.51217901348846739</v>
      </c>
      <c r="AS146" s="65" t="e">
        <f>#VALUE!</f>
        <v>#VALUE!</v>
      </c>
      <c r="AT146" s="65" t="e">
        <f>#VALUE!</f>
        <v>#VALUE!</v>
      </c>
      <c r="AU146" s="65" t="e">
        <f>#VALUE!</f>
        <v>#VALUE!</v>
      </c>
      <c r="AV146" s="65" t="e">
        <f>#VALUE!</f>
        <v>#VALUE!</v>
      </c>
      <c r="AW146" s="65" t="e">
        <f>#VALUE!</f>
        <v>#VALUE!</v>
      </c>
      <c r="AX146" s="56" t="str">
        <f>IF('Opportunity List'!$AY146&lt;=0.1,"Early",IF(AND('Opportunity List'!$AY146&gt;0.1,'Opportunity List'!$AY146&lt;=0.25),"Establishing","Mature"))</f>
        <v>Establishing</v>
      </c>
      <c r="AY146" s="105">
        <v>0.25</v>
      </c>
      <c r="AZ146" s="11"/>
      <c r="BA146" s="11"/>
      <c r="BB146" s="11"/>
      <c r="BD146" s="11"/>
      <c r="BE146" s="11"/>
      <c r="BF146" s="11"/>
    </row>
    <row r="147" spans="1:58" x14ac:dyDescent="0.25">
      <c r="A147" s="104">
        <v>337</v>
      </c>
      <c r="B147" s="56" t="s">
        <v>245</v>
      </c>
      <c r="C147" s="56" t="s">
        <v>5</v>
      </c>
      <c r="D147" s="56" t="s">
        <v>196</v>
      </c>
      <c r="E147" s="56" t="s">
        <v>189</v>
      </c>
      <c r="F147" s="56" t="s">
        <v>2</v>
      </c>
      <c r="G147" s="56">
        <v>0</v>
      </c>
      <c r="H147" s="57">
        <v>0</v>
      </c>
      <c r="I147" s="56" t="s">
        <v>190</v>
      </c>
      <c r="J147" s="58">
        <v>1.9278668893599444</v>
      </c>
      <c r="K147" s="59">
        <f>('Opportunity List'!$J147*Convert_PJ_to_MWh)/1000</f>
        <v>535.51858037776663</v>
      </c>
      <c r="L147" s="59">
        <v>196.23253220145352</v>
      </c>
      <c r="M147" s="59">
        <f>'Opportunity List'!$N147/Convert_GJ_to_MWh</f>
        <v>9824.3999921404811</v>
      </c>
      <c r="N147" s="59">
        <v>2729</v>
      </c>
      <c r="O147" s="60">
        <v>0.12</v>
      </c>
      <c r="P147" s="59">
        <f>'Opportunity List'!$L147*'Opportunity List'!$O147</f>
        <v>23.547903864174422</v>
      </c>
      <c r="Q147" s="60">
        <v>0.11</v>
      </c>
      <c r="R147" s="59">
        <f>'Opportunity List'!$J147*'Opportunity List'!$Q147*Convert_PJ_to_MWh</f>
        <v>58907.043841554332</v>
      </c>
      <c r="S147" s="60">
        <v>4.5648161574106229E-3</v>
      </c>
      <c r="T147" s="59">
        <v>11</v>
      </c>
      <c r="U147" s="59">
        <v>0</v>
      </c>
      <c r="V147" s="59">
        <f>(('Opportunity List'!$R147*'Opportunity List'!$S147)*'Opportunity List'!$O147)*'Opportunity List'!$T147</f>
        <v>354.94776967745457</v>
      </c>
      <c r="W147" s="59">
        <f>'Opportunity List'!$Y147*'Opportunity List'!$P147</f>
        <v>32.267979061586779</v>
      </c>
      <c r="X147" s="59">
        <f>IF('Opportunity List'!$P147=0,0,IF(OR('Opportunity List'!$A147={600,601}),4.52,IF(OR('Opportunity List'!$A147={602,603,604,605}),1.9,('Opportunity List'!$V147/'Opportunity List'!$P147))))</f>
        <v>15.073433785224045</v>
      </c>
      <c r="Y147" s="59">
        <f>IF('Opportunity List'!$X147=0,0,'Opportunity List'!$X147/'Opportunity List'!$T147)</f>
        <v>1.3703121622930949</v>
      </c>
      <c r="Z147" s="61">
        <f>'Opportunity List'!$W147*'Opportunity List'!$H147</f>
        <v>0</v>
      </c>
      <c r="AA147" s="61">
        <f>'Opportunity List'!$Z147+'Opportunity List'!$W147</f>
        <v>32.267979061586779</v>
      </c>
      <c r="AB147" s="61">
        <f>IF('Opportunity List'!$F147="Electricity", 'Opportunity List'!$W147, 0)+IF('Opportunity List'!$G147="Electricity",'Opportunity List'!$Z147,0)</f>
        <v>32.267979061586779</v>
      </c>
      <c r="AC147" s="61">
        <f>IF('Opportunity List'!$F147="Natural Gas",'Opportunity List'!$W147, 0)+IF('Opportunity List'!$G147="Natural Gas",'Opportunity List'!$Z147,0)</f>
        <v>0</v>
      </c>
      <c r="AD147" s="61">
        <f>'Opportunity List'!$Y147*VLOOKUP('Opportunity List'!$T147,'Discount rate'!$B$4:$D$45,3,FALSE)</f>
        <v>11.645836807798064</v>
      </c>
      <c r="AE147" s="59">
        <v>798.20896453920716</v>
      </c>
      <c r="AF147" s="62" t="s">
        <v>168</v>
      </c>
      <c r="AG147" s="63">
        <v>0</v>
      </c>
      <c r="AH147" s="64">
        <f>'Opportunity List'!$AG147*VLOOKUP('Opportunity List'!$T147,'Discount rate'!$B$4:$D$45,3,FALSE)</f>
        <v>0</v>
      </c>
      <c r="AI147" s="59">
        <f>'Opportunity List'!$AE147-'Opportunity List'!$AH147</f>
        <v>798.20896453920716</v>
      </c>
      <c r="AJ147" s="64">
        <f>'Opportunity List'!$AI147/'Opportunity List'!$AD147</f>
        <v>68.540284198789877</v>
      </c>
      <c r="AK147" s="59">
        <f>'Opportunity List'!$P147*'Opportunity List'!$AE147</f>
        <v>18796.14796049146</v>
      </c>
      <c r="AL147" s="59">
        <v>8760</v>
      </c>
      <c r="AM147" s="65">
        <v>0.52511673104971723</v>
      </c>
      <c r="AN147" s="65">
        <v>0.55014618045231678</v>
      </c>
      <c r="AO147" s="65">
        <v>0.69104211075204125</v>
      </c>
      <c r="AP147" s="65">
        <v>0.42172968672218053</v>
      </c>
      <c r="AQ147" s="65">
        <v>0.50271661225473885</v>
      </c>
      <c r="AR147" s="65">
        <v>0.51217901348846739</v>
      </c>
      <c r="AS147" s="65" t="e">
        <f>#VALUE!</f>
        <v>#VALUE!</v>
      </c>
      <c r="AT147" s="65" t="e">
        <f>#VALUE!</f>
        <v>#VALUE!</v>
      </c>
      <c r="AU147" s="65" t="e">
        <f>#VALUE!</f>
        <v>#VALUE!</v>
      </c>
      <c r="AV147" s="65" t="e">
        <f>#VALUE!</f>
        <v>#VALUE!</v>
      </c>
      <c r="AW147" s="65" t="e">
        <f>#VALUE!</f>
        <v>#VALUE!</v>
      </c>
      <c r="AX147" s="56" t="str">
        <f>IF('Opportunity List'!$AY147&lt;=0.1,"Early",IF(AND('Opportunity List'!$AY147&gt;0.1,'Opportunity List'!$AY147&lt;=0.25),"Establishing","Mature"))</f>
        <v>Establishing</v>
      </c>
      <c r="AY147" s="105">
        <v>0.25</v>
      </c>
      <c r="AZ147" s="11"/>
      <c r="BA147" s="11"/>
      <c r="BB147" s="11"/>
      <c r="BD147" s="11"/>
      <c r="BE147" s="11"/>
      <c r="BF147" s="11"/>
    </row>
    <row r="148" spans="1:58" x14ac:dyDescent="0.25">
      <c r="A148" s="104">
        <v>243</v>
      </c>
      <c r="B148" s="56" t="s">
        <v>206</v>
      </c>
      <c r="C148" s="56" t="s">
        <v>5</v>
      </c>
      <c r="D148" s="56" t="s">
        <v>196</v>
      </c>
      <c r="E148" s="56" t="s">
        <v>166</v>
      </c>
      <c r="F148" s="56" t="s">
        <v>2</v>
      </c>
      <c r="G148" s="56">
        <v>0</v>
      </c>
      <c r="H148" s="57">
        <v>0</v>
      </c>
      <c r="I148" s="56" t="s">
        <v>190</v>
      </c>
      <c r="J148" s="58">
        <v>1.9278668893599444</v>
      </c>
      <c r="K148" s="59">
        <f>('Opportunity List'!$J148*Convert_PJ_to_MWh)/1000</f>
        <v>535.51858037776663</v>
      </c>
      <c r="L148" s="59">
        <v>196.23253220145352</v>
      </c>
      <c r="M148" s="59">
        <f>'Opportunity List'!$N148/Convert_GJ_to_MWh</f>
        <v>9824.3999921404811</v>
      </c>
      <c r="N148" s="59">
        <v>2729</v>
      </c>
      <c r="O148" s="60">
        <v>0.16000000000000003</v>
      </c>
      <c r="P148" s="59">
        <f>'Opportunity List'!$L148*'Opportunity List'!$O148</f>
        <v>31.397205152232569</v>
      </c>
      <c r="Q148" s="60">
        <v>0.02</v>
      </c>
      <c r="R148" s="59">
        <f>'Opportunity List'!$J148*'Opportunity List'!$Q148*Convert_PJ_to_MWh</f>
        <v>10710.371607555333</v>
      </c>
      <c r="S148" s="60">
        <v>8.0340764370426962E-2</v>
      </c>
      <c r="T148" s="59">
        <v>11</v>
      </c>
      <c r="U148" s="59">
        <v>0</v>
      </c>
      <c r="V148" s="59">
        <f>(('Opportunity List'!$R148*'Opportunity List'!$S148)*'Opportunity List'!$O148)*'Opportunity List'!$T148</f>
        <v>1514.4438172904729</v>
      </c>
      <c r="W148" s="59">
        <f>'Opportunity List'!$Y148*'Opportunity List'!$P148</f>
        <v>137.67671066277026</v>
      </c>
      <c r="X148" s="59">
        <f>IF('Opportunity List'!$P148=0,0,IF(OR('Opportunity List'!$A148={600,601}),4.52,IF(OR('Opportunity List'!$A148={602,603,604,605}),1.9,('Opportunity List'!$V148/'Opportunity List'!$P148))))</f>
        <v>48.234988112716934</v>
      </c>
      <c r="Y148" s="59">
        <f>IF('Opportunity List'!$X148=0,0,'Opportunity List'!$X148/'Opportunity List'!$T148)</f>
        <v>4.3849989193379031</v>
      </c>
      <c r="Z148" s="61">
        <f>'Opportunity List'!$W148*'Opportunity List'!$H148</f>
        <v>0</v>
      </c>
      <c r="AA148" s="61">
        <f>'Opportunity List'!$Z148+'Opportunity List'!$W148</f>
        <v>137.67671066277026</v>
      </c>
      <c r="AB148" s="61">
        <f>IF('Opportunity List'!$F148="Electricity", 'Opportunity List'!$W148, 0)+IF('Opportunity List'!$G148="Electricity",'Opportunity List'!$Z148,0)</f>
        <v>137.67671066277026</v>
      </c>
      <c r="AC148" s="61">
        <f>IF('Opportunity List'!$F148="Natural Gas",'Opportunity List'!$W148, 0)+IF('Opportunity List'!$G148="Natural Gas",'Opportunity List'!$Z148,0)</f>
        <v>0</v>
      </c>
      <c r="AD148" s="61">
        <f>'Opportunity List'!$Y148*VLOOKUP('Opportunity List'!$T148,'Discount rate'!$B$4:$D$45,3,FALSE)</f>
        <v>37.266677784953799</v>
      </c>
      <c r="AE148" s="59">
        <v>1368.358224924355</v>
      </c>
      <c r="AF148" s="62" t="s">
        <v>164</v>
      </c>
      <c r="AG148" s="63">
        <v>0</v>
      </c>
      <c r="AH148" s="64">
        <f>'Opportunity List'!$AG148*VLOOKUP('Opportunity List'!$T148,'Discount rate'!$B$4:$D$45,3,FALSE)</f>
        <v>0</v>
      </c>
      <c r="AI148" s="59">
        <f>'Opportunity List'!$AE148-'Opportunity List'!$AH148</f>
        <v>1368.358224924355</v>
      </c>
      <c r="AJ148" s="64">
        <f>'Opportunity List'!$AI148/'Opportunity List'!$AD148</f>
        <v>36.718009392208863</v>
      </c>
      <c r="AK148" s="59">
        <f>'Opportunity List'!$P148*'Opportunity List'!$AE148</f>
        <v>42962.623909694768</v>
      </c>
      <c r="AL148" s="59">
        <v>8760</v>
      </c>
      <c r="AM148" s="65">
        <v>0.52511673104971723</v>
      </c>
      <c r="AN148" s="65">
        <v>0.55014618045231689</v>
      </c>
      <c r="AO148" s="65">
        <v>0.69104211075204125</v>
      </c>
      <c r="AP148" s="65">
        <v>0.42172968672218047</v>
      </c>
      <c r="AQ148" s="65">
        <v>0.50271661225473896</v>
      </c>
      <c r="AR148" s="65">
        <v>0.5121790134884675</v>
      </c>
      <c r="AS148" s="65" t="e">
        <f>#VALUE!</f>
        <v>#VALUE!</v>
      </c>
      <c r="AT148" s="65" t="e">
        <f>#VALUE!</f>
        <v>#VALUE!</v>
      </c>
      <c r="AU148" s="65" t="e">
        <f>#VALUE!</f>
        <v>#VALUE!</v>
      </c>
      <c r="AV148" s="65" t="e">
        <f>#VALUE!</f>
        <v>#VALUE!</v>
      </c>
      <c r="AW148" s="65" t="e">
        <f>#VALUE!</f>
        <v>#VALUE!</v>
      </c>
      <c r="AX148" s="56" t="str">
        <f>IF('Opportunity List'!$AY148&lt;=0.1,"Early",IF(AND('Opportunity List'!$AY148&gt;0.1,'Opportunity List'!$AY148&lt;=0.25),"Establishing","Mature"))</f>
        <v>Establishing</v>
      </c>
      <c r="AY148" s="105">
        <v>0.25</v>
      </c>
      <c r="AZ148" s="11"/>
      <c r="BA148" s="11"/>
      <c r="BB148" s="11"/>
      <c r="BD148" s="11"/>
      <c r="BE148" s="11"/>
      <c r="BF148" s="11"/>
    </row>
    <row r="149" spans="1:58" x14ac:dyDescent="0.25">
      <c r="A149" s="104">
        <v>145</v>
      </c>
      <c r="B149" s="56" t="s">
        <v>206</v>
      </c>
      <c r="C149" s="56" t="s">
        <v>5</v>
      </c>
      <c r="D149" s="56" t="s">
        <v>196</v>
      </c>
      <c r="E149" s="56" t="s">
        <v>166</v>
      </c>
      <c r="F149" s="56" t="s">
        <v>159</v>
      </c>
      <c r="G149" s="56">
        <v>0</v>
      </c>
      <c r="H149" s="57">
        <v>0</v>
      </c>
      <c r="I149" s="56" t="s">
        <v>190</v>
      </c>
      <c r="J149" s="58">
        <v>0.48597298750146911</v>
      </c>
      <c r="K149" s="59">
        <f>('Opportunity List'!$J149*Convert_PJ_to_MWh)/1000</f>
        <v>134.99249652818696</v>
      </c>
      <c r="L149" s="59">
        <v>77.856495606662492</v>
      </c>
      <c r="M149" s="59">
        <f>'Opportunity List'!$N149/Convert_GJ_to_MWh</f>
        <v>6241.9067712457891</v>
      </c>
      <c r="N149" s="59">
        <v>1733.8629933998095</v>
      </c>
      <c r="O149" s="60">
        <v>0.16000000000000003</v>
      </c>
      <c r="P149" s="59">
        <f>'Opportunity List'!$L149*'Opportunity List'!$O149</f>
        <v>12.457039297066</v>
      </c>
      <c r="Q149" s="60">
        <v>0.2</v>
      </c>
      <c r="R149" s="59">
        <f>'Opportunity List'!$J149*'Opportunity List'!$Q149*Convert_PJ_to_MWh</f>
        <v>26998.499305637393</v>
      </c>
      <c r="S149" s="60">
        <v>0.47153265624434421</v>
      </c>
      <c r="T149" s="59">
        <v>11</v>
      </c>
      <c r="U149" s="59">
        <v>0</v>
      </c>
      <c r="V149" s="59">
        <f>(('Opportunity List'!$R149*'Opportunity List'!$S149)*'Opportunity List'!$O149)*'Opportunity List'!$T149</f>
        <v>22405.98640226898</v>
      </c>
      <c r="W149" s="59">
        <f>'Opportunity List'!$Y149*'Opportunity List'!$P149</f>
        <v>2036.9078547517254</v>
      </c>
      <c r="X149" s="59">
        <f>IF('Opportunity List'!$P149=0,0,IF(OR('Opportunity List'!$A149={600,601}),4.52,IF(OR('Opportunity List'!$A149={602,603,604,605}),1.9,('Opportunity List'!$V149/'Opportunity List'!$P149))))</f>
        <v>1798.6606502514808</v>
      </c>
      <c r="Y149" s="59">
        <f>IF('Opportunity List'!$X149=0,0,'Opportunity List'!$X149/'Opportunity List'!$T149)</f>
        <v>163.51460456831643</v>
      </c>
      <c r="Z149" s="61">
        <f>'Opportunity List'!$W149*'Opportunity List'!$H149</f>
        <v>0</v>
      </c>
      <c r="AA149" s="61">
        <f>'Opportunity List'!$Z149+'Opportunity List'!$W149</f>
        <v>2036.9078547517254</v>
      </c>
      <c r="AB149" s="61">
        <f>IF('Opportunity List'!$F149="Electricity", 'Opportunity List'!$W149, 0)+IF('Opportunity List'!$G149="Electricity",'Opportunity List'!$Z149,0)</f>
        <v>0</v>
      </c>
      <c r="AC149" s="61">
        <f>IF('Opportunity List'!$F149="Natural Gas",'Opportunity List'!$W149, 0)+IF('Opportunity List'!$G149="Natural Gas",'Opportunity List'!$Z149,0)</f>
        <v>2036.9078547517254</v>
      </c>
      <c r="AD149" s="61">
        <f>'Opportunity List'!$Y149*VLOOKUP('Opportunity List'!$T149,'Discount rate'!$B$4:$D$45,3,FALSE)</f>
        <v>1389.6573736218093</v>
      </c>
      <c r="AE149" s="59">
        <v>1368.358224924355</v>
      </c>
      <c r="AF149" s="62" t="s">
        <v>164</v>
      </c>
      <c r="AG149" s="63">
        <v>0</v>
      </c>
      <c r="AH149" s="64">
        <f>'Opportunity List'!$AG149*VLOOKUP('Opportunity List'!$T149,'Discount rate'!$B$4:$D$45,3,FALSE)</f>
        <v>0</v>
      </c>
      <c r="AI149" s="59">
        <f>'Opportunity List'!$AE149-'Opportunity List'!$AH149</f>
        <v>1368.358224924355</v>
      </c>
      <c r="AJ149" s="64">
        <f>'Opportunity List'!$AI149/'Opportunity List'!$AD149</f>
        <v>0.98467309345328546</v>
      </c>
      <c r="AK149" s="59">
        <f>'Opportunity List'!$P149*'Opportunity List'!$AE149</f>
        <v>17045.692180346166</v>
      </c>
      <c r="AL149" s="59" t="s">
        <v>175</v>
      </c>
      <c r="AM149" s="65" t="s">
        <v>175</v>
      </c>
      <c r="AN149" s="65" t="s">
        <v>175</v>
      </c>
      <c r="AO149" s="65" t="s">
        <v>175</v>
      </c>
      <c r="AP149" s="65" t="s">
        <v>175</v>
      </c>
      <c r="AQ149" s="65" t="s">
        <v>175</v>
      </c>
      <c r="AR149" s="65" t="s">
        <v>175</v>
      </c>
      <c r="AS149" s="65" t="e">
        <f>#VALUE!</f>
        <v>#VALUE!</v>
      </c>
      <c r="AT149" s="65" t="e">
        <f>#VALUE!</f>
        <v>#VALUE!</v>
      </c>
      <c r="AU149" s="65" t="e">
        <f>#VALUE!</f>
        <v>#VALUE!</v>
      </c>
      <c r="AV149" s="65" t="e">
        <f>#VALUE!</f>
        <v>#VALUE!</v>
      </c>
      <c r="AW149" s="65" t="e">
        <f>#VALUE!</f>
        <v>#VALUE!</v>
      </c>
      <c r="AX149" s="56" t="str">
        <f>IF('Opportunity List'!$AY149&lt;=0.1,"Early",IF(AND('Opportunity List'!$AY149&gt;0.1,'Opportunity List'!$AY149&lt;=0.25),"Establishing","Mature"))</f>
        <v>Establishing</v>
      </c>
      <c r="AY149" s="105">
        <v>0.25</v>
      </c>
      <c r="AZ149" s="11"/>
      <c r="BA149" s="11"/>
      <c r="BB149" s="11"/>
      <c r="BD149" s="11"/>
      <c r="BE149" s="11"/>
      <c r="BF149" s="11"/>
    </row>
    <row r="150" spans="1:58" x14ac:dyDescent="0.25">
      <c r="A150" s="104">
        <v>312</v>
      </c>
      <c r="B150" s="56" t="s">
        <v>247</v>
      </c>
      <c r="C150" s="56" t="s">
        <v>5</v>
      </c>
      <c r="D150" s="56" t="s">
        <v>196</v>
      </c>
      <c r="E150" s="56" t="s">
        <v>166</v>
      </c>
      <c r="F150" s="56" t="s">
        <v>2</v>
      </c>
      <c r="G150" s="56" t="s">
        <v>167</v>
      </c>
      <c r="H150" s="57">
        <v>-1</v>
      </c>
      <c r="I150" s="56" t="s">
        <v>190</v>
      </c>
      <c r="J150" s="58">
        <v>1.9278668893599444</v>
      </c>
      <c r="K150" s="59">
        <f>('Opportunity List'!$J150*Convert_PJ_to_MWh)/1000</f>
        <v>535.51858037776663</v>
      </c>
      <c r="L150" s="59">
        <v>196.23253220145352</v>
      </c>
      <c r="M150" s="59">
        <f>'Opportunity List'!$N150/Convert_GJ_to_MWh</f>
        <v>9824.3999921404811</v>
      </c>
      <c r="N150" s="59">
        <v>2729</v>
      </c>
      <c r="O150" s="60">
        <v>0.12</v>
      </c>
      <c r="P150" s="59">
        <f>'Opportunity List'!$L150*'Opportunity List'!$O150</f>
        <v>23.547903864174422</v>
      </c>
      <c r="Q150" s="60">
        <v>0.02</v>
      </c>
      <c r="R150" s="59">
        <f>'Opportunity List'!$J150*'Opportunity List'!$Q150*Convert_PJ_to_MWh</f>
        <v>10710.371607555333</v>
      </c>
      <c r="S150" s="60">
        <v>0.15063893319455054</v>
      </c>
      <c r="T150" s="59">
        <v>8</v>
      </c>
      <c r="U150" s="59">
        <v>0</v>
      </c>
      <c r="V150" s="59">
        <f>(('Opportunity List'!$R150*'Opportunity List'!$S150)*'Opportunity List'!$O150)*'Opportunity List'!$T150</f>
        <v>1548.862994956165</v>
      </c>
      <c r="W150" s="59">
        <f>'Opportunity List'!$Y150*'Opportunity List'!$P150</f>
        <v>193.60787436952063</v>
      </c>
      <c r="X150" s="59">
        <f>IF('Opportunity List'!$P150=0,0,IF(OR('Opportunity List'!$A150={600,601}),4.52,IF(OR('Opportunity List'!$A150={602,603,604,605}),1.9,('Opportunity List'!$V150/'Opportunity List'!$P150))))</f>
        <v>65.774983790068546</v>
      </c>
      <c r="Y150" s="59">
        <f>IF('Opportunity List'!$X150=0,0,'Opportunity List'!$X150/'Opportunity List'!$T150)</f>
        <v>8.2218729737585683</v>
      </c>
      <c r="Z150" s="61">
        <f>'Opportunity List'!$W150*'Opportunity List'!$H150</f>
        <v>-193.60787436952063</v>
      </c>
      <c r="AA150" s="61">
        <f>'Opportunity List'!$Z150+'Opportunity List'!$W150</f>
        <v>0</v>
      </c>
      <c r="AB150" s="61">
        <f>IF('Opportunity List'!$F150="Electricity", 'Opportunity List'!$W150, 0)+IF('Opportunity List'!$G150="Electricity",'Opportunity List'!$Z150,0)</f>
        <v>193.60787436952063</v>
      </c>
      <c r="AC150" s="61">
        <f>IF('Opportunity List'!$F150="Natural Gas",'Opportunity List'!$W150, 0)+IF('Opportunity List'!$G150="Natural Gas",'Opportunity List'!$Z150,0)</f>
        <v>-193.60787436952063</v>
      </c>
      <c r="AD150" s="61">
        <f>'Opportunity List'!$Y150*VLOOKUP('Opportunity List'!$T150,'Discount rate'!$B$4:$D$45,3,FALSE)</f>
        <v>57.317130780242195</v>
      </c>
      <c r="AE150" s="59">
        <v>3420.8955623108877</v>
      </c>
      <c r="AF150" s="62" t="s">
        <v>168</v>
      </c>
      <c r="AG150" s="63">
        <v>0</v>
      </c>
      <c r="AH150" s="64">
        <f>'Opportunity List'!$AG150*VLOOKUP('Opportunity List'!$T150,'Discount rate'!$B$4:$D$45,3,FALSE)</f>
        <v>0</v>
      </c>
      <c r="AI150" s="59">
        <f>'Opportunity List'!$AE150-'Opportunity List'!$AH150</f>
        <v>3420.8955623108877</v>
      </c>
      <c r="AJ150" s="64">
        <f>'Opportunity List'!$AI150/'Opportunity List'!$AD150</f>
        <v>59.683649822368736</v>
      </c>
      <c r="AK150" s="59">
        <f>'Opportunity List'!$P150*'Opportunity List'!$AE150</f>
        <v>80554.919830677682</v>
      </c>
      <c r="AL150" s="59">
        <v>8760</v>
      </c>
      <c r="AM150" s="65">
        <v>0.52511673104971723</v>
      </c>
      <c r="AN150" s="65">
        <v>0.55014618045231689</v>
      </c>
      <c r="AO150" s="65">
        <v>0.69104211075204125</v>
      </c>
      <c r="AP150" s="65">
        <v>0.42172968672218047</v>
      </c>
      <c r="AQ150" s="65">
        <v>0.50271661225473896</v>
      </c>
      <c r="AR150" s="65">
        <v>0.5121790134884675</v>
      </c>
      <c r="AS150" s="65" t="e">
        <f>#VALUE!</f>
        <v>#VALUE!</v>
      </c>
      <c r="AT150" s="65" t="e">
        <f>#VALUE!</f>
        <v>#VALUE!</v>
      </c>
      <c r="AU150" s="65" t="e">
        <f>#VALUE!</f>
        <v>#VALUE!</v>
      </c>
      <c r="AV150" s="65" t="e">
        <f>#VALUE!</f>
        <v>#VALUE!</v>
      </c>
      <c r="AW150" s="65" t="e">
        <f>#VALUE!</f>
        <v>#VALUE!</v>
      </c>
      <c r="AX150" s="56" t="str">
        <f>IF('Opportunity List'!$AY150&lt;=0.1,"Early",IF(AND('Opportunity List'!$AY150&gt;0.1,'Opportunity List'!$AY150&lt;=0.25),"Establishing","Mature"))</f>
        <v>Establishing</v>
      </c>
      <c r="AY150" s="105">
        <v>0.25</v>
      </c>
      <c r="AZ150" s="11"/>
      <c r="BA150" s="11"/>
      <c r="BB150" s="11"/>
      <c r="BD150" s="11"/>
      <c r="BE150" s="11"/>
      <c r="BF150" s="11"/>
    </row>
    <row r="151" spans="1:58" x14ac:dyDescent="0.25">
      <c r="A151" s="104">
        <v>551</v>
      </c>
      <c r="B151" s="56" t="s">
        <v>247</v>
      </c>
      <c r="C151" s="56" t="s">
        <v>5</v>
      </c>
      <c r="D151" s="56" t="s">
        <v>196</v>
      </c>
      <c r="E151" s="56" t="s">
        <v>166</v>
      </c>
      <c r="F151" s="56" t="s">
        <v>159</v>
      </c>
      <c r="G151" s="56">
        <v>0</v>
      </c>
      <c r="H151" s="57">
        <v>0</v>
      </c>
      <c r="I151" s="56" t="s">
        <v>190</v>
      </c>
      <c r="J151" s="58">
        <v>0.48597298750146911</v>
      </c>
      <c r="K151" s="59">
        <f>('Opportunity List'!$J151*Convert_PJ_to_MWh)/1000</f>
        <v>134.99249652818696</v>
      </c>
      <c r="L151" s="59">
        <v>77.856495606662492</v>
      </c>
      <c r="M151" s="59">
        <f>'Opportunity List'!$N151/Convert_GJ_to_MWh</f>
        <v>6241.9067712457891</v>
      </c>
      <c r="N151" s="59">
        <v>1733.8629933998095</v>
      </c>
      <c r="O151" s="60">
        <v>0.12</v>
      </c>
      <c r="P151" s="59">
        <f>'Opportunity List'!$L151*'Opportunity List'!$O151</f>
        <v>9.3427794727994993</v>
      </c>
      <c r="Q151" s="60">
        <v>0.2</v>
      </c>
      <c r="R151" s="59">
        <f>'Opportunity List'!$J151*'Opportunity List'!$Q151*Convert_PJ_to_MWh</f>
        <v>26998.499305637393</v>
      </c>
      <c r="S151" s="60">
        <v>0</v>
      </c>
      <c r="T151" s="59">
        <v>11</v>
      </c>
      <c r="U151" s="59">
        <v>0</v>
      </c>
      <c r="V151" s="59">
        <f>(('Opportunity List'!$R151*'Opportunity List'!$S151)*'Opportunity List'!$O151)*'Opportunity List'!$T151</f>
        <v>0</v>
      </c>
      <c r="W151" s="59">
        <f>'Opportunity List'!$Y151*'Opportunity List'!$P151</f>
        <v>0</v>
      </c>
      <c r="X151" s="59">
        <f>IF('Opportunity List'!$P151=0,0,IF(OR('Opportunity List'!$A151={600,601}),4.52,IF(OR('Opportunity List'!$A151={602,603,604,605}),1.9,('Opportunity List'!$V151/'Opportunity List'!$P151))))</f>
        <v>0</v>
      </c>
      <c r="Y151" s="59">
        <f>IF('Opportunity List'!$X151=0,0,'Opportunity List'!$X151/'Opportunity List'!$T151)</f>
        <v>0</v>
      </c>
      <c r="Z151" s="61">
        <f>'Opportunity List'!$W151*'Opportunity List'!$H151</f>
        <v>0</v>
      </c>
      <c r="AA151" s="61">
        <f>'Opportunity List'!$Z151+'Opportunity List'!$W151</f>
        <v>0</v>
      </c>
      <c r="AB151" s="61">
        <f>IF('Opportunity List'!$F151="Electricity", 'Opportunity List'!$W151, 0)+IF('Opportunity List'!$G151="Electricity",'Opportunity List'!$Z151,0)</f>
        <v>0</v>
      </c>
      <c r="AC151" s="61">
        <f>IF('Opportunity List'!$F151="Natural Gas",'Opportunity List'!$W151, 0)+IF('Opportunity List'!$G151="Natural Gas",'Opportunity List'!$Z151,0)</f>
        <v>0</v>
      </c>
      <c r="AD151" s="61">
        <f>'Opportunity List'!$Y151*VLOOKUP('Opportunity List'!$T151,'Discount rate'!$B$4:$D$45,3,FALSE)</f>
        <v>0</v>
      </c>
      <c r="AE151" s="59">
        <v>3267.4579508586112</v>
      </c>
      <c r="AF151" s="62" t="s">
        <v>168</v>
      </c>
      <c r="AG151" s="63">
        <v>0</v>
      </c>
      <c r="AH151" s="64">
        <f>'Opportunity List'!$AG151*VLOOKUP('Opportunity List'!$T151,'Discount rate'!$B$4:$D$45,3,FALSE)</f>
        <v>0</v>
      </c>
      <c r="AI151" s="59">
        <f>'Opportunity List'!$AE151-'Opportunity List'!$AH151</f>
        <v>3267.4579508586112</v>
      </c>
      <c r="AJ151" s="64" t="e">
        <f>'Opportunity List'!$AI151/'Opportunity List'!$AD151</f>
        <v>#DIV/0!</v>
      </c>
      <c r="AK151" s="59">
        <f>'Opportunity List'!$P151*'Opportunity List'!$AE151</f>
        <v>30527.139071517347</v>
      </c>
      <c r="AL151" s="59">
        <v>0</v>
      </c>
      <c r="AM151" s="65">
        <v>0</v>
      </c>
      <c r="AN151" s="65">
        <v>0</v>
      </c>
      <c r="AO151" s="65">
        <v>0</v>
      </c>
      <c r="AP151" s="65">
        <v>0</v>
      </c>
      <c r="AQ151" s="65">
        <v>0</v>
      </c>
      <c r="AR151" s="65">
        <v>0</v>
      </c>
      <c r="AS151" s="65" t="e">
        <f>#VALUE!</f>
        <v>#VALUE!</v>
      </c>
      <c r="AT151" s="65" t="e">
        <f>#VALUE!</f>
        <v>#VALUE!</v>
      </c>
      <c r="AU151" s="65" t="e">
        <f>#VALUE!</f>
        <v>#VALUE!</v>
      </c>
      <c r="AV151" s="65" t="e">
        <f>#VALUE!</f>
        <v>#VALUE!</v>
      </c>
      <c r="AW151" s="65" t="e">
        <f>#VALUE!</f>
        <v>#VALUE!</v>
      </c>
      <c r="AX151" s="56" t="str">
        <f>IF('Opportunity List'!$AY151&lt;=0.1,"Early",IF(AND('Opportunity List'!$AY151&gt;0.1,'Opportunity List'!$AY151&lt;=0.25),"Establishing","Mature"))</f>
        <v>Establishing</v>
      </c>
      <c r="AY151" s="105">
        <v>0.25</v>
      </c>
      <c r="AZ151" s="11"/>
      <c r="BA151" s="11"/>
      <c r="BB151" s="11"/>
      <c r="BD151" s="11"/>
      <c r="BE151" s="11"/>
      <c r="BF151" s="11"/>
    </row>
    <row r="152" spans="1:58" x14ac:dyDescent="0.25">
      <c r="A152" s="104">
        <v>437</v>
      </c>
      <c r="B152" s="56" t="s">
        <v>300</v>
      </c>
      <c r="C152" s="56" t="s">
        <v>5</v>
      </c>
      <c r="D152" s="56" t="s">
        <v>196</v>
      </c>
      <c r="E152" s="56" t="s">
        <v>166</v>
      </c>
      <c r="F152" s="56" t="s">
        <v>2</v>
      </c>
      <c r="G152" s="56">
        <v>0</v>
      </c>
      <c r="H152" s="57">
        <v>0</v>
      </c>
      <c r="I152" s="56" t="s">
        <v>190</v>
      </c>
      <c r="J152" s="58">
        <v>1.9278668893599444</v>
      </c>
      <c r="K152" s="59">
        <f>('Opportunity List'!$J152*Convert_PJ_to_MWh)/1000</f>
        <v>535.51858037776663</v>
      </c>
      <c r="L152" s="59">
        <v>196.23253220145352</v>
      </c>
      <c r="M152" s="59">
        <f>'Opportunity List'!$N152/Convert_GJ_to_MWh</f>
        <v>9824.3999921404811</v>
      </c>
      <c r="N152" s="59">
        <v>2729</v>
      </c>
      <c r="O152" s="60">
        <v>0.16000000000000003</v>
      </c>
      <c r="P152" s="59">
        <f>'Opportunity List'!$L152*'Opportunity List'!$O152</f>
        <v>31.397205152232569</v>
      </c>
      <c r="Q152" s="60">
        <v>0.02</v>
      </c>
      <c r="R152" s="59">
        <f>'Opportunity List'!$J152*'Opportunity List'!$Q152*Convert_PJ_to_MWh</f>
        <v>10710.371607555333</v>
      </c>
      <c r="S152" s="60">
        <v>0.20261632139868668</v>
      </c>
      <c r="T152" s="59">
        <v>10</v>
      </c>
      <c r="U152" s="59">
        <v>0</v>
      </c>
      <c r="V152" s="59">
        <f>(('Opportunity List'!$R152*'Opportunity List'!$S152)*'Opportunity List'!$O152)*'Opportunity List'!$T152</f>
        <v>3472.1537534972804</v>
      </c>
      <c r="W152" s="59">
        <f>'Opportunity List'!$Y152*'Opportunity List'!$P152</f>
        <v>347.21537534972799</v>
      </c>
      <c r="X152" s="59">
        <f>IF('Opportunity List'!$P152=0,0,IF(OR('Opportunity List'!$A152={600,601}),4.52,IF(OR('Opportunity List'!$A152={602,603,604,605}),1.9,('Opportunity List'!$V152/'Opportunity List'!$P152))))</f>
        <v>110.58798821940319</v>
      </c>
      <c r="Y152" s="59">
        <f>IF('Opportunity List'!$X152=0,0,'Opportunity List'!$X152/'Opportunity List'!$T152)</f>
        <v>11.058798821940318</v>
      </c>
      <c r="Z152" s="61">
        <f>'Opportunity List'!$W152*'Opportunity List'!$H152</f>
        <v>0</v>
      </c>
      <c r="AA152" s="61">
        <f>'Opportunity List'!$Z152+'Opportunity List'!$W152</f>
        <v>347.21537534972799</v>
      </c>
      <c r="AB152" s="61">
        <f>IF('Opportunity List'!$F152="Electricity", 'Opportunity List'!$W152, 0)+IF('Opportunity List'!$G152="Electricity",'Opportunity List'!$Z152,0)</f>
        <v>347.21537534972799</v>
      </c>
      <c r="AC152" s="61">
        <f>IF('Opportunity List'!$F152="Natural Gas",'Opportunity List'!$W152, 0)+IF('Opportunity List'!$G152="Natural Gas",'Opportunity List'!$Z152,0)</f>
        <v>0</v>
      </c>
      <c r="AD152" s="61">
        <f>'Opportunity List'!$Y152*VLOOKUP('Opportunity List'!$T152,'Discount rate'!$B$4:$D$45,3,FALSE)</f>
        <v>88.731174092607532</v>
      </c>
      <c r="AE152" s="59">
        <v>25127.566599172809</v>
      </c>
      <c r="AF152" s="62" t="s">
        <v>164</v>
      </c>
      <c r="AG152" s="63">
        <v>0</v>
      </c>
      <c r="AH152" s="64">
        <f>'Opportunity List'!$AG152*VLOOKUP('Opportunity List'!$T152,'Discount rate'!$B$4:$D$45,3,FALSE)</f>
        <v>0</v>
      </c>
      <c r="AI152" s="59">
        <f>'Opportunity List'!$AE152-'Opportunity List'!$AH152</f>
        <v>25127.566599172809</v>
      </c>
      <c r="AJ152" s="64">
        <f>'Opportunity List'!$AI152/'Opportunity List'!$AD152</f>
        <v>283.18758154769267</v>
      </c>
      <c r="AK152" s="59">
        <f>'Opportunity List'!$P152*'Opportunity List'!$AE152</f>
        <v>788935.36349061551</v>
      </c>
      <c r="AL152" s="59">
        <v>8760</v>
      </c>
      <c r="AM152" s="65">
        <v>0.52511673104971723</v>
      </c>
      <c r="AN152" s="65">
        <v>0.55014618045231689</v>
      </c>
      <c r="AO152" s="65">
        <v>0.69104211075204125</v>
      </c>
      <c r="AP152" s="65">
        <v>0.42172968672218047</v>
      </c>
      <c r="AQ152" s="65">
        <v>0.50271661225473896</v>
      </c>
      <c r="AR152" s="65">
        <v>0.5121790134884675</v>
      </c>
      <c r="AS152" s="65" t="e">
        <f>#VALUE!</f>
        <v>#VALUE!</v>
      </c>
      <c r="AT152" s="65" t="e">
        <f>#VALUE!</f>
        <v>#VALUE!</v>
      </c>
      <c r="AU152" s="65" t="e">
        <f>#VALUE!</f>
        <v>#VALUE!</v>
      </c>
      <c r="AV152" s="65" t="e">
        <f>#VALUE!</f>
        <v>#VALUE!</v>
      </c>
      <c r="AW152" s="65" t="e">
        <f>#VALUE!</f>
        <v>#VALUE!</v>
      </c>
      <c r="AX152" s="56" t="str">
        <f>IF('Opportunity List'!$AY152&lt;=0.1,"Early",IF(AND('Opportunity List'!$AY152&gt;0.1,'Opportunity List'!$AY152&lt;=0.25),"Establishing","Mature"))</f>
        <v>Establishing</v>
      </c>
      <c r="AY152" s="105">
        <v>0.25</v>
      </c>
      <c r="AZ152" s="11"/>
      <c r="BA152" s="11"/>
      <c r="BB152" s="11"/>
      <c r="BD152" s="11"/>
      <c r="BE152" s="11"/>
      <c r="BF152" s="11"/>
    </row>
    <row r="153" spans="1:58" x14ac:dyDescent="0.25">
      <c r="A153" s="104">
        <v>250</v>
      </c>
      <c r="B153" s="56" t="s">
        <v>212</v>
      </c>
      <c r="C153" s="56" t="s">
        <v>5</v>
      </c>
      <c r="D153" s="56" t="s">
        <v>196</v>
      </c>
      <c r="E153" s="56" t="s">
        <v>170</v>
      </c>
      <c r="F153" s="56" t="s">
        <v>2</v>
      </c>
      <c r="G153" s="56">
        <v>0</v>
      </c>
      <c r="H153" s="57">
        <v>0</v>
      </c>
      <c r="I153" s="56" t="s">
        <v>190</v>
      </c>
      <c r="J153" s="58">
        <v>1.9278668893599444</v>
      </c>
      <c r="K153" s="59">
        <f>('Opportunity List'!$J153*Convert_PJ_to_MWh)/1000</f>
        <v>535.51858037776663</v>
      </c>
      <c r="L153" s="59">
        <v>196.23253220145352</v>
      </c>
      <c r="M153" s="59">
        <f>'Opportunity List'!$N153/Convert_GJ_to_MWh</f>
        <v>9824.3999921404811</v>
      </c>
      <c r="N153" s="59">
        <v>2729</v>
      </c>
      <c r="O153" s="60">
        <v>0.64000000000000012</v>
      </c>
      <c r="P153" s="59">
        <f>'Opportunity List'!$L153*'Opportunity List'!$O153</f>
        <v>125.58882060893028</v>
      </c>
      <c r="Q153" s="60">
        <v>0.67</v>
      </c>
      <c r="R153" s="59">
        <f>'Opportunity List'!$J153*'Opportunity List'!$Q153*Convert_PJ_to_MWh</f>
        <v>358797.44885310374</v>
      </c>
      <c r="S153" s="60">
        <v>4.9115448819726341E-2</v>
      </c>
      <c r="T153" s="59">
        <v>12</v>
      </c>
      <c r="U153" s="59">
        <v>0</v>
      </c>
      <c r="V153" s="59">
        <f>(('Opportunity List'!$R153*'Opportunity List'!$S153)*'Opportunity List'!$O153)*'Opportunity List'!$T153</f>
        <v>135340.78261089022</v>
      </c>
      <c r="W153" s="59">
        <f>'Opportunity List'!$Y153*'Opportunity List'!$P153</f>
        <v>11278.398550907517</v>
      </c>
      <c r="X153" s="59">
        <f>IF('Opportunity List'!$P153=0,0,IF(OR('Opportunity List'!$A153={600,601}),4.52,IF(OR('Opportunity List'!$A153={602,603,604,605}),1.9,('Opportunity List'!$V153/'Opportunity List'!$P153))))</f>
        <v>1077.6499210254269</v>
      </c>
      <c r="Y153" s="59">
        <f>IF('Opportunity List'!$X153=0,0,'Opportunity List'!$X153/'Opportunity List'!$T153)</f>
        <v>89.804160085452239</v>
      </c>
      <c r="Z153" s="61">
        <f>'Opportunity List'!$W153*'Opportunity List'!$H153</f>
        <v>0</v>
      </c>
      <c r="AA153" s="61">
        <f>'Opportunity List'!$Z153+'Opportunity List'!$W153</f>
        <v>11278.398550907517</v>
      </c>
      <c r="AB153" s="61">
        <f>IF('Opportunity List'!$F153="Electricity", 'Opportunity List'!$W153, 0)+IF('Opportunity List'!$G153="Electricity",'Opportunity List'!$Z153,0)</f>
        <v>11278.398550907517</v>
      </c>
      <c r="AC153" s="61">
        <f>IF('Opportunity List'!$F153="Natural Gas",'Opportunity List'!$W153, 0)+IF('Opportunity List'!$G153="Natural Gas",'Opportunity List'!$Z153,0)</f>
        <v>0</v>
      </c>
      <c r="AD153" s="61">
        <f>'Opportunity List'!$Y153*VLOOKUP('Opportunity List'!$T153,'Discount rate'!$B$4:$D$45,3,FALSE)</f>
        <v>803.0904317703372</v>
      </c>
      <c r="AE153" s="59">
        <v>30804.513621657625</v>
      </c>
      <c r="AF153" s="62" t="s">
        <v>164</v>
      </c>
      <c r="AG153" s="63">
        <v>0</v>
      </c>
      <c r="AH153" s="64">
        <f>'Opportunity List'!$AG153*VLOOKUP('Opportunity List'!$T153,'Discount rate'!$B$4:$D$45,3,FALSE)</f>
        <v>0</v>
      </c>
      <c r="AI153" s="59">
        <f>'Opportunity List'!$AE153-'Opportunity List'!$AH153</f>
        <v>30804.513621657625</v>
      </c>
      <c r="AJ153" s="64">
        <f>'Opportunity List'!$AI153/'Opportunity List'!$AD153</f>
        <v>38.357465614117672</v>
      </c>
      <c r="AK153" s="59">
        <f>'Opportunity List'!$P153*'Opportunity List'!$AE153</f>
        <v>3868702.5351757086</v>
      </c>
      <c r="AL153" s="59">
        <v>5848</v>
      </c>
      <c r="AM153" s="65">
        <v>0.99999999999999978</v>
      </c>
      <c r="AN153" s="65">
        <v>1</v>
      </c>
      <c r="AO153" s="65">
        <v>0.99999999999999989</v>
      </c>
      <c r="AP153" s="65">
        <v>0.87499999999999989</v>
      </c>
      <c r="AQ153" s="65">
        <v>0.83333333333333337</v>
      </c>
      <c r="AR153" s="65">
        <v>1</v>
      </c>
      <c r="AS153" s="65" t="e">
        <f>#VALUE!</f>
        <v>#VALUE!</v>
      </c>
      <c r="AT153" s="65" t="e">
        <f>#VALUE!</f>
        <v>#VALUE!</v>
      </c>
      <c r="AU153" s="65" t="e">
        <f>#VALUE!</f>
        <v>#VALUE!</v>
      </c>
      <c r="AV153" s="65" t="e">
        <f>#VALUE!</f>
        <v>#VALUE!</v>
      </c>
      <c r="AW153" s="65" t="e">
        <f>#VALUE!</f>
        <v>#VALUE!</v>
      </c>
      <c r="AX153" s="56" t="str">
        <f>IF('Opportunity List'!$AY153&lt;=0.1,"Early",IF(AND('Opportunity List'!$AY153&gt;0.1,'Opportunity List'!$AY153&lt;=0.25),"Establishing","Mature"))</f>
        <v>Establishing</v>
      </c>
      <c r="AY153" s="105">
        <v>0.25</v>
      </c>
      <c r="AZ153" s="11"/>
      <c r="BA153" s="11"/>
      <c r="BB153" s="11"/>
      <c r="BD153" s="11"/>
      <c r="BE153" s="11"/>
      <c r="BF153" s="11"/>
    </row>
    <row r="154" spans="1:58" x14ac:dyDescent="0.25">
      <c r="A154" s="104">
        <v>550</v>
      </c>
      <c r="B154" s="56" t="s">
        <v>212</v>
      </c>
      <c r="C154" s="56" t="s">
        <v>5</v>
      </c>
      <c r="D154" s="56" t="s">
        <v>196</v>
      </c>
      <c r="E154" s="56" t="s">
        <v>170</v>
      </c>
      <c r="F154" s="56" t="s">
        <v>159</v>
      </c>
      <c r="G154" s="56">
        <v>0</v>
      </c>
      <c r="H154" s="57">
        <v>0</v>
      </c>
      <c r="I154" s="56" t="s">
        <v>190</v>
      </c>
      <c r="J154" s="58">
        <v>0.48597298750146911</v>
      </c>
      <c r="K154" s="59">
        <f>('Opportunity List'!$J154*Convert_PJ_to_MWh)/1000</f>
        <v>134.99249652818696</v>
      </c>
      <c r="L154" s="59">
        <v>77.856495606662492</v>
      </c>
      <c r="M154" s="59">
        <f>'Opportunity List'!$N154/Convert_GJ_to_MWh</f>
        <v>6241.9067712457891</v>
      </c>
      <c r="N154" s="59">
        <v>1733.8629933998095</v>
      </c>
      <c r="O154" s="60">
        <v>0</v>
      </c>
      <c r="P154" s="59">
        <f>'Opportunity List'!$L154*'Opportunity List'!$O154</f>
        <v>0</v>
      </c>
      <c r="Q154" s="60">
        <v>0.81</v>
      </c>
      <c r="R154" s="59">
        <f>'Opportunity List'!$J154*'Opportunity List'!$Q154*Convert_PJ_to_MWh</f>
        <v>109343.92218783144</v>
      </c>
      <c r="S154" s="60">
        <v>8.9972292590306507E-2</v>
      </c>
      <c r="T154" s="59">
        <v>12</v>
      </c>
      <c r="U154" s="59">
        <v>0</v>
      </c>
      <c r="V154" s="59">
        <f>(('Opportunity List'!$R154*'Opportunity List'!$S154)*'Opportunity List'!$O154)*'Opportunity List'!$T154</f>
        <v>0</v>
      </c>
      <c r="W154" s="59">
        <f>'Opportunity List'!$Y154*'Opportunity List'!$P154</f>
        <v>0</v>
      </c>
      <c r="X154" s="59">
        <f>IF('Opportunity List'!$P154=0,0,IF(OR('Opportunity List'!$A154={600,601}),4.52,IF(OR('Opportunity List'!$A154={602,603,604,605}),1.9,('Opportunity List'!$V154/'Opportunity List'!$P154))))</f>
        <v>0</v>
      </c>
      <c r="Y154" s="59">
        <f>IF('Opportunity List'!$X154=0,0,'Opportunity List'!$X154/'Opportunity List'!$T154)</f>
        <v>0</v>
      </c>
      <c r="Z154" s="61">
        <f>'Opportunity List'!$W154*'Opportunity List'!$H154</f>
        <v>0</v>
      </c>
      <c r="AA154" s="61">
        <f>'Opportunity List'!$Z154+'Opportunity List'!$W154</f>
        <v>0</v>
      </c>
      <c r="AB154" s="61">
        <f>IF('Opportunity List'!$F154="Electricity", 'Opportunity List'!$W154, 0)+IF('Opportunity List'!$G154="Electricity",'Opportunity List'!$Z154,0)</f>
        <v>0</v>
      </c>
      <c r="AC154" s="61">
        <f>IF('Opportunity List'!$F154="Natural Gas",'Opportunity List'!$W154, 0)+IF('Opportunity List'!$G154="Natural Gas",'Opportunity List'!$Z154,0)</f>
        <v>0</v>
      </c>
      <c r="AD154" s="61">
        <f>'Opportunity List'!$Y154*VLOOKUP('Opportunity List'!$T154,'Discount rate'!$B$4:$D$45,3,FALSE)</f>
        <v>0</v>
      </c>
      <c r="AE154" s="59">
        <v>29422.837126142702</v>
      </c>
      <c r="AF154" s="62" t="s">
        <v>164</v>
      </c>
      <c r="AG154" s="63">
        <v>0</v>
      </c>
      <c r="AH154" s="64">
        <f>'Opportunity List'!$AG154*VLOOKUP('Opportunity List'!$T154,'Discount rate'!$B$4:$D$45,3,FALSE)</f>
        <v>0</v>
      </c>
      <c r="AI154" s="59">
        <f>'Opportunity List'!$AE154-'Opportunity List'!$AH154</f>
        <v>29422.837126142702</v>
      </c>
      <c r="AJ154" s="64" t="e">
        <f>'Opportunity List'!$AI154/'Opportunity List'!$AD154</f>
        <v>#DIV/0!</v>
      </c>
      <c r="AK154" s="59">
        <f>'Opportunity List'!$P154*'Opportunity List'!$AE154</f>
        <v>0</v>
      </c>
      <c r="AL154" s="59">
        <v>0</v>
      </c>
      <c r="AM154" s="65">
        <v>0</v>
      </c>
      <c r="AN154" s="65">
        <v>0</v>
      </c>
      <c r="AO154" s="65">
        <v>0</v>
      </c>
      <c r="AP154" s="65">
        <v>0</v>
      </c>
      <c r="AQ154" s="65">
        <v>0</v>
      </c>
      <c r="AR154" s="65">
        <v>0</v>
      </c>
      <c r="AS154" s="65" t="e">
        <f>#VALUE!</f>
        <v>#VALUE!</v>
      </c>
      <c r="AT154" s="65" t="e">
        <f>#VALUE!</f>
        <v>#VALUE!</v>
      </c>
      <c r="AU154" s="65" t="e">
        <f>#VALUE!</f>
        <v>#VALUE!</v>
      </c>
      <c r="AV154" s="65" t="e">
        <f>#VALUE!</f>
        <v>#VALUE!</v>
      </c>
      <c r="AW154" s="65" t="e">
        <f>#VALUE!</f>
        <v>#VALUE!</v>
      </c>
      <c r="AX154" s="56" t="str">
        <f>IF('Opportunity List'!$AY154&lt;=0.1,"Early",IF(AND('Opportunity List'!$AY154&gt;0.1,'Opportunity List'!$AY154&lt;=0.25),"Establishing","Mature"))</f>
        <v>Establishing</v>
      </c>
      <c r="AY154" s="105">
        <v>0.25</v>
      </c>
      <c r="AZ154" s="11"/>
      <c r="BA154" s="11"/>
      <c r="BB154" s="11"/>
      <c r="BD154" s="11"/>
      <c r="BE154" s="11"/>
      <c r="BF154" s="11"/>
    </row>
    <row r="155" spans="1:58" x14ac:dyDescent="0.25">
      <c r="A155" s="104">
        <v>263</v>
      </c>
      <c r="B155" s="56" t="s">
        <v>217</v>
      </c>
      <c r="C155" s="56" t="s">
        <v>5</v>
      </c>
      <c r="D155" s="56" t="s">
        <v>196</v>
      </c>
      <c r="E155" s="56" t="s">
        <v>170</v>
      </c>
      <c r="F155" s="56" t="s">
        <v>2</v>
      </c>
      <c r="G155" s="56">
        <v>0</v>
      </c>
      <c r="H155" s="57">
        <v>0</v>
      </c>
      <c r="I155" s="56" t="s">
        <v>190</v>
      </c>
      <c r="J155" s="58">
        <v>1.9278668893599444</v>
      </c>
      <c r="K155" s="59">
        <f>('Opportunity List'!$J155*Convert_PJ_to_MWh)/1000</f>
        <v>535.51858037776663</v>
      </c>
      <c r="L155" s="59">
        <v>196.23253220145352</v>
      </c>
      <c r="M155" s="59">
        <f>'Opportunity List'!$N155/Convert_GJ_to_MWh</f>
        <v>9824.3999921404811</v>
      </c>
      <c r="N155" s="59">
        <v>2729</v>
      </c>
      <c r="O155" s="60">
        <v>7.9999999999999988E-2</v>
      </c>
      <c r="P155" s="59">
        <f>'Opportunity List'!$L155*'Opportunity List'!$O155</f>
        <v>15.698602576116279</v>
      </c>
      <c r="Q155" s="60">
        <v>0.67</v>
      </c>
      <c r="R155" s="59">
        <f>'Opportunity List'!$J155*'Opportunity List'!$Q155*Convert_PJ_to_MWh</f>
        <v>358797.44885310374</v>
      </c>
      <c r="S155" s="60">
        <v>5.396040562723399E-2</v>
      </c>
      <c r="T155" s="59">
        <v>12</v>
      </c>
      <c r="U155" s="59">
        <v>0</v>
      </c>
      <c r="V155" s="59">
        <f>(('Opportunity List'!$R155*'Opportunity List'!$S155)*'Opportunity List'!$O155)*'Opportunity List'!$T155</f>
        <v>18586.421643005007</v>
      </c>
      <c r="W155" s="59">
        <f>'Opportunity List'!$Y155*'Opportunity List'!$P155</f>
        <v>1548.8684702504172</v>
      </c>
      <c r="X155" s="59">
        <f>IF('Opportunity List'!$P155=0,0,IF(OR('Opportunity List'!$A155={600,601}),4.52,IF(OR('Opportunity List'!$A155={602,603,604,605}),1.9,('Opportunity List'!$V155/'Opportunity List'!$P155))))</f>
        <v>1183.9538935320415</v>
      </c>
      <c r="Y155" s="59">
        <f>IF('Opportunity List'!$X155=0,0,'Opportunity List'!$X155/'Opportunity List'!$T155)</f>
        <v>98.662824461003467</v>
      </c>
      <c r="Z155" s="61">
        <f>'Opportunity List'!$W155*'Opportunity List'!$H155</f>
        <v>0</v>
      </c>
      <c r="AA155" s="61">
        <f>'Opportunity List'!$Z155+'Opportunity List'!$W155</f>
        <v>1548.8684702504172</v>
      </c>
      <c r="AB155" s="61">
        <f>IF('Opportunity List'!$F155="Electricity", 'Opportunity List'!$W155, 0)+IF('Opportunity List'!$G155="Electricity",'Opportunity List'!$Z155,0)</f>
        <v>1548.8684702504172</v>
      </c>
      <c r="AC155" s="61">
        <f>IF('Opportunity List'!$F155="Natural Gas",'Opportunity List'!$W155, 0)+IF('Opportunity List'!$G155="Natural Gas",'Opportunity List'!$Z155,0)</f>
        <v>0</v>
      </c>
      <c r="AD155" s="61">
        <f>'Opportunity List'!$Y155*VLOOKUP('Opportunity List'!$T155,'Discount rate'!$B$4:$D$45,3,FALSE)</f>
        <v>882.31068828741161</v>
      </c>
      <c r="AE155" s="59">
        <v>36124.78484014851</v>
      </c>
      <c r="AF155" s="62" t="s">
        <v>164</v>
      </c>
      <c r="AG155" s="63">
        <v>0</v>
      </c>
      <c r="AH155" s="64">
        <f>'Opportunity List'!$AG155*VLOOKUP('Opportunity List'!$T155,'Discount rate'!$B$4:$D$45,3,FALSE)</f>
        <v>0</v>
      </c>
      <c r="AI155" s="59">
        <f>'Opportunity List'!$AE155-'Opportunity List'!$AH155</f>
        <v>36124.78484014851</v>
      </c>
      <c r="AJ155" s="64">
        <f>'Opportunity List'!$AI155/'Opportunity List'!$AD155</f>
        <v>40.943383458572484</v>
      </c>
      <c r="AK155" s="59">
        <f>'Opportunity List'!$P155*'Opportunity List'!$AE155</f>
        <v>567108.64035320166</v>
      </c>
      <c r="AL155" s="59">
        <v>5848</v>
      </c>
      <c r="AM155" s="65">
        <v>0.99999999999999978</v>
      </c>
      <c r="AN155" s="65">
        <v>1</v>
      </c>
      <c r="AO155" s="65">
        <v>0.99999999999999989</v>
      </c>
      <c r="AP155" s="65">
        <v>0.87499999999999989</v>
      </c>
      <c r="AQ155" s="65">
        <v>0.83333333333333337</v>
      </c>
      <c r="AR155" s="65">
        <v>1</v>
      </c>
      <c r="AS155" s="65" t="e">
        <f>#VALUE!</f>
        <v>#VALUE!</v>
      </c>
      <c r="AT155" s="65" t="e">
        <f>#VALUE!</f>
        <v>#VALUE!</v>
      </c>
      <c r="AU155" s="65" t="e">
        <f>#VALUE!</f>
        <v>#VALUE!</v>
      </c>
      <c r="AV155" s="65" t="e">
        <f>#VALUE!</f>
        <v>#VALUE!</v>
      </c>
      <c r="AW155" s="65" t="e">
        <f>#VALUE!</f>
        <v>#VALUE!</v>
      </c>
      <c r="AX155" s="56" t="str">
        <f>IF('Opportunity List'!$AY155&lt;=0.1,"Early",IF(AND('Opportunity List'!$AY155&gt;0.1,'Opportunity List'!$AY155&lt;=0.25),"Establishing","Mature"))</f>
        <v>Establishing</v>
      </c>
      <c r="AY155" s="105">
        <v>0.25</v>
      </c>
      <c r="AZ155" s="11"/>
      <c r="BA155" s="11"/>
      <c r="BB155" s="11"/>
      <c r="BD155" s="11"/>
      <c r="BE155" s="11"/>
      <c r="BF155" s="11"/>
    </row>
    <row r="156" spans="1:58" x14ac:dyDescent="0.25">
      <c r="A156" s="104">
        <v>324</v>
      </c>
      <c r="B156" s="56" t="s">
        <v>234</v>
      </c>
      <c r="C156" s="56" t="s">
        <v>5</v>
      </c>
      <c r="D156" s="56" t="s">
        <v>196</v>
      </c>
      <c r="E156" s="56" t="s">
        <v>170</v>
      </c>
      <c r="F156" s="56" t="s">
        <v>2</v>
      </c>
      <c r="G156" s="56">
        <v>0</v>
      </c>
      <c r="H156" s="57">
        <v>0</v>
      </c>
      <c r="I156" s="56" t="s">
        <v>190</v>
      </c>
      <c r="J156" s="58">
        <v>1.9278668893599444</v>
      </c>
      <c r="K156" s="59">
        <f>('Opportunity List'!$J156*Convert_PJ_to_MWh)/1000</f>
        <v>535.51858037776663</v>
      </c>
      <c r="L156" s="59">
        <v>196.23253220145352</v>
      </c>
      <c r="M156" s="59">
        <f>'Opportunity List'!$N156/Convert_GJ_to_MWh</f>
        <v>9824.3999921404811</v>
      </c>
      <c r="N156" s="59">
        <v>2729</v>
      </c>
      <c r="O156" s="60">
        <v>0.16000000000000003</v>
      </c>
      <c r="P156" s="59">
        <f>'Opportunity List'!$L156*'Opportunity List'!$O156</f>
        <v>31.397205152232569</v>
      </c>
      <c r="Q156" s="60">
        <v>0.67</v>
      </c>
      <c r="R156" s="59">
        <f>'Opportunity List'!$J156*'Opportunity List'!$Q156*Convert_PJ_to_MWh</f>
        <v>358797.44885310374</v>
      </c>
      <c r="S156" s="60">
        <v>0.10492264003600536</v>
      </c>
      <c r="T156" s="59">
        <v>16</v>
      </c>
      <c r="U156" s="59">
        <v>0</v>
      </c>
      <c r="V156" s="59">
        <f>(('Opportunity List'!$R156*'Opportunity List'!$S156)*'Opportunity List'!$O156)*'Opportunity List'!$T156</f>
        <v>96373.697463939214</v>
      </c>
      <c r="W156" s="59">
        <f>'Opportunity List'!$Y156*'Opportunity List'!$P156</f>
        <v>6023.3560914962009</v>
      </c>
      <c r="X156" s="59">
        <f>IF('Opportunity List'!$P156=0,0,IF(OR('Opportunity List'!$A156={600,601}),4.52,IF(OR('Opportunity List'!$A156={602,603,604,605}),1.9,('Opportunity List'!$V156/'Opportunity List'!$P156))))</f>
        <v>3069.4992435365334</v>
      </c>
      <c r="Y156" s="59">
        <f>IF('Opportunity List'!$X156=0,0,'Opportunity List'!$X156/'Opportunity List'!$T156)</f>
        <v>191.84370272103334</v>
      </c>
      <c r="Z156" s="61">
        <f>'Opportunity List'!$W156*'Opportunity List'!$H156</f>
        <v>0</v>
      </c>
      <c r="AA156" s="61">
        <f>'Opportunity List'!$Z156+'Opportunity List'!$W156</f>
        <v>6023.3560914962009</v>
      </c>
      <c r="AB156" s="61">
        <f>IF('Opportunity List'!$F156="Electricity", 'Opportunity List'!$W156, 0)+IF('Opportunity List'!$G156="Electricity",'Opportunity List'!$Z156,0)</f>
        <v>6023.3560914962009</v>
      </c>
      <c r="AC156" s="61">
        <f>IF('Opportunity List'!$F156="Natural Gas",'Opportunity List'!$W156, 0)+IF('Opportunity List'!$G156="Natural Gas",'Opportunity List'!$Z156,0)</f>
        <v>0</v>
      </c>
      <c r="AD156" s="61">
        <f>'Opportunity List'!$Y156*VLOOKUP('Opportunity List'!$T156,'Discount rate'!$B$4:$D$45,3,FALSE)</f>
        <v>2004.1237490069479</v>
      </c>
      <c r="AE156" s="59">
        <v>127713.43432627319</v>
      </c>
      <c r="AF156" s="62" t="s">
        <v>168</v>
      </c>
      <c r="AG156" s="63">
        <v>0</v>
      </c>
      <c r="AH156" s="64">
        <f>'Opportunity List'!$AG156*VLOOKUP('Opportunity List'!$T156,'Discount rate'!$B$4:$D$45,3,FALSE)</f>
        <v>0</v>
      </c>
      <c r="AI156" s="59">
        <f>'Opportunity List'!$AE156-'Opportunity List'!$AH156</f>
        <v>127713.43432627319</v>
      </c>
      <c r="AJ156" s="64">
        <f>'Opportunity List'!$AI156/'Opportunity List'!$AD156</f>
        <v>63.725323543297037</v>
      </c>
      <c r="AK156" s="59">
        <f>'Opportunity List'!$P156*'Opportunity List'!$AE156</f>
        <v>4009844.8982381802</v>
      </c>
      <c r="AL156" s="59">
        <v>2117</v>
      </c>
      <c r="AM156" s="65">
        <v>0.6866428509507746</v>
      </c>
      <c r="AN156" s="65" t="s">
        <v>235</v>
      </c>
      <c r="AO156" s="65">
        <v>0.92203757729228553</v>
      </c>
      <c r="AP156" s="65">
        <v>0.66461103205748751</v>
      </c>
      <c r="AQ156" s="65" t="s">
        <v>235</v>
      </c>
      <c r="AR156" s="65" t="s">
        <v>235</v>
      </c>
      <c r="AS156" s="65" t="e">
        <f>#VALUE!</f>
        <v>#VALUE!</v>
      </c>
      <c r="AT156" s="65" t="e">
        <f>#VALUE!</f>
        <v>#VALUE!</v>
      </c>
      <c r="AU156" s="65" t="e">
        <f>#VALUE!</f>
        <v>#VALUE!</v>
      </c>
      <c r="AV156" s="65" t="e">
        <f>#VALUE!</f>
        <v>#VALUE!</v>
      </c>
      <c r="AW156" s="65" t="e">
        <f>#VALUE!</f>
        <v>#VALUE!</v>
      </c>
      <c r="AX156" s="56" t="str">
        <f>IF('Opportunity List'!$AY156&lt;=0.1,"Early",IF(AND('Opportunity List'!$AY156&gt;0.1,'Opportunity List'!$AY156&lt;=0.25),"Establishing","Mature"))</f>
        <v>Establishing</v>
      </c>
      <c r="AY156" s="105">
        <v>0.25</v>
      </c>
      <c r="AZ156" s="11"/>
      <c r="BA156" s="11"/>
      <c r="BB156" s="11"/>
      <c r="BD156" s="11"/>
      <c r="BE156" s="11"/>
      <c r="BF156" s="11"/>
    </row>
    <row r="157" spans="1:58" x14ac:dyDescent="0.25">
      <c r="A157" s="104">
        <v>264</v>
      </c>
      <c r="B157" s="56" t="s">
        <v>249</v>
      </c>
      <c r="C157" s="56" t="s">
        <v>5</v>
      </c>
      <c r="D157" s="56" t="s">
        <v>196</v>
      </c>
      <c r="E157" s="56" t="s">
        <v>170</v>
      </c>
      <c r="F157" s="56" t="s">
        <v>2</v>
      </c>
      <c r="G157" s="56">
        <v>0</v>
      </c>
      <c r="H157" s="57">
        <v>0</v>
      </c>
      <c r="I157" s="56" t="s">
        <v>190</v>
      </c>
      <c r="J157" s="58">
        <v>1.9278668893599444</v>
      </c>
      <c r="K157" s="59">
        <f>('Opportunity List'!$J157*Convert_PJ_to_MWh)/1000</f>
        <v>535.51858037776663</v>
      </c>
      <c r="L157" s="59">
        <v>196.23253220145352</v>
      </c>
      <c r="M157" s="59">
        <f>'Opportunity List'!$N157/Convert_GJ_to_MWh</f>
        <v>9824.3999921404811</v>
      </c>
      <c r="N157" s="59">
        <v>2729</v>
      </c>
      <c r="O157" s="60">
        <v>0.64000000000000012</v>
      </c>
      <c r="P157" s="59">
        <f>'Opportunity List'!$L157*'Opportunity List'!$O157</f>
        <v>125.58882060893028</v>
      </c>
      <c r="Q157" s="60">
        <v>0.67</v>
      </c>
      <c r="R157" s="59">
        <f>'Opportunity List'!$J157*'Opportunity List'!$Q157*Convert_PJ_to_MWh</f>
        <v>358797.44885310374</v>
      </c>
      <c r="S157" s="60">
        <v>7.4944742882860965E-3</v>
      </c>
      <c r="T157" s="59">
        <v>15</v>
      </c>
      <c r="U157" s="59">
        <v>0</v>
      </c>
      <c r="V157" s="59">
        <f>(('Opportunity List'!$R157*'Opportunity List'!$S157)*'Opportunity List'!$O157)*'Opportunity List'!$T157</f>
        <v>25814.383249269431</v>
      </c>
      <c r="W157" s="59">
        <f>'Opportunity List'!$Y157*'Opportunity List'!$P157</f>
        <v>1720.9588832846287</v>
      </c>
      <c r="X157" s="59">
        <f>IF('Opportunity List'!$P157=0,0,IF(OR('Opportunity List'!$A157={600,601}),4.52,IF(OR('Opportunity List'!$A157={602,603,604,605}),1.9,('Opportunity List'!$V157/'Opportunity List'!$P157))))</f>
        <v>205.54682434396426</v>
      </c>
      <c r="Y157" s="59">
        <f>IF('Opportunity List'!$X157=0,0,'Opportunity List'!$X157/'Opportunity List'!$T157)</f>
        <v>13.703121622930951</v>
      </c>
      <c r="Z157" s="61">
        <f>'Opportunity List'!$W157*'Opportunity List'!$H157</f>
        <v>0</v>
      </c>
      <c r="AA157" s="61">
        <f>'Opportunity List'!$Z157+'Opportunity List'!$W157</f>
        <v>1720.9588832846287</v>
      </c>
      <c r="AB157" s="61">
        <f>IF('Opportunity List'!$F157="Electricity", 'Opportunity List'!$W157, 0)+IF('Opportunity List'!$G157="Electricity",'Opportunity List'!$Z157,0)</f>
        <v>1720.9588832846287</v>
      </c>
      <c r="AC157" s="61">
        <f>IF('Opportunity List'!$F157="Natural Gas",'Opportunity List'!$W157, 0)+IF('Opportunity List'!$G157="Natural Gas",'Opportunity List'!$Z157,0)</f>
        <v>0</v>
      </c>
      <c r="AD157" s="61">
        <f>'Opportunity List'!$Y157*VLOOKUP('Opportunity List'!$T157,'Discount rate'!$B$4:$D$45,3,FALSE)</f>
        <v>138.50997496613772</v>
      </c>
      <c r="AE157" s="59">
        <v>5701.4926038514805</v>
      </c>
      <c r="AF157" s="62" t="s">
        <v>168</v>
      </c>
      <c r="AG157" s="63">
        <v>0</v>
      </c>
      <c r="AH157" s="64">
        <f>'Opportunity List'!$AG157*VLOOKUP('Opportunity List'!$T157,'Discount rate'!$B$4:$D$45,3,FALSE)</f>
        <v>0</v>
      </c>
      <c r="AI157" s="59">
        <f>'Opportunity List'!$AE157-'Opportunity List'!$AH157</f>
        <v>5701.4926038514805</v>
      </c>
      <c r="AJ157" s="64">
        <f>'Opportunity List'!$AI157/'Opportunity List'!$AD157</f>
        <v>41.163046959219763</v>
      </c>
      <c r="AK157" s="59">
        <f>'Opportunity List'!$P157*'Opportunity List'!$AE157</f>
        <v>716043.73182824638</v>
      </c>
      <c r="AL157" s="59">
        <v>5848</v>
      </c>
      <c r="AM157" s="65">
        <v>0.99999999999999978</v>
      </c>
      <c r="AN157" s="65">
        <v>1</v>
      </c>
      <c r="AO157" s="65">
        <v>0.99999999999999989</v>
      </c>
      <c r="AP157" s="65">
        <v>0.87499999999999989</v>
      </c>
      <c r="AQ157" s="65">
        <v>0.83333333333333337</v>
      </c>
      <c r="AR157" s="65">
        <v>1</v>
      </c>
      <c r="AS157" s="65" t="e">
        <f>#VALUE!</f>
        <v>#VALUE!</v>
      </c>
      <c r="AT157" s="65" t="e">
        <f>#VALUE!</f>
        <v>#VALUE!</v>
      </c>
      <c r="AU157" s="65" t="e">
        <f>#VALUE!</f>
        <v>#VALUE!</v>
      </c>
      <c r="AV157" s="65" t="e">
        <f>#VALUE!</f>
        <v>#VALUE!</v>
      </c>
      <c r="AW157" s="65" t="e">
        <f>#VALUE!</f>
        <v>#VALUE!</v>
      </c>
      <c r="AX157" s="56" t="str">
        <f>IF('Opportunity List'!$AY157&lt;=0.1,"Early",IF(AND('Opportunity List'!$AY157&gt;0.1,'Opportunity List'!$AY157&lt;=0.25),"Establishing","Mature"))</f>
        <v>Establishing</v>
      </c>
      <c r="AY157" s="105">
        <v>0.25</v>
      </c>
      <c r="AZ157" s="11"/>
      <c r="BA157" s="11"/>
      <c r="BB157" s="11"/>
      <c r="BD157" s="11"/>
      <c r="BE157" s="11"/>
      <c r="BF157" s="11"/>
    </row>
    <row r="158" spans="1:58" x14ac:dyDescent="0.25">
      <c r="A158" s="104">
        <v>354</v>
      </c>
      <c r="B158" s="56" t="s">
        <v>251</v>
      </c>
      <c r="C158" s="56" t="s">
        <v>5</v>
      </c>
      <c r="D158" s="56" t="s">
        <v>196</v>
      </c>
      <c r="E158" s="56" t="s">
        <v>170</v>
      </c>
      <c r="F158" s="56" t="s">
        <v>2</v>
      </c>
      <c r="G158" s="56">
        <v>0</v>
      </c>
      <c r="H158" s="57">
        <v>0</v>
      </c>
      <c r="I158" s="56" t="s">
        <v>190</v>
      </c>
      <c r="J158" s="58">
        <v>1.9278668893599444</v>
      </c>
      <c r="K158" s="59">
        <f>('Opportunity List'!$J158*Convert_PJ_to_MWh)/1000</f>
        <v>535.51858037776663</v>
      </c>
      <c r="L158" s="59">
        <v>196.23253220145352</v>
      </c>
      <c r="M158" s="59">
        <f>'Opportunity List'!$N158/Convert_GJ_to_MWh</f>
        <v>9824.3999921404811</v>
      </c>
      <c r="N158" s="59">
        <v>2729</v>
      </c>
      <c r="O158" s="60">
        <v>0.48000000000000009</v>
      </c>
      <c r="P158" s="59">
        <f>'Opportunity List'!$L158*'Opportunity List'!$O158</f>
        <v>94.191615456697704</v>
      </c>
      <c r="Q158" s="60">
        <v>0.67</v>
      </c>
      <c r="R158" s="59">
        <f>'Opportunity List'!$J158*'Opportunity List'!$Q158*Convert_PJ_to_MWh</f>
        <v>358797.44885310374</v>
      </c>
      <c r="S158" s="60">
        <v>1.4988948576572195E-3</v>
      </c>
      <c r="T158" s="59">
        <v>14</v>
      </c>
      <c r="U158" s="59">
        <v>0</v>
      </c>
      <c r="V158" s="59">
        <f>(('Opportunity List'!$R158*'Opportunity List'!$S158)*'Opportunity List'!$O158)*'Opportunity List'!$T158</f>
        <v>3614.0136548977207</v>
      </c>
      <c r="W158" s="59">
        <f>'Opportunity List'!$Y158*'Opportunity List'!$P158</f>
        <v>258.14383249269429</v>
      </c>
      <c r="X158" s="59">
        <f>IF('Opportunity List'!$P158=0,0,IF(OR('Opportunity List'!$A158={600,601}),4.52,IF(OR('Opportunity List'!$A158={602,603,604,605}),1.9,('Opportunity List'!$V158/'Opportunity List'!$P158))))</f>
        <v>38.368740544206666</v>
      </c>
      <c r="Y158" s="59">
        <f>IF('Opportunity List'!$X158=0,0,'Opportunity List'!$X158/'Opportunity List'!$T158)</f>
        <v>2.7406243245861903</v>
      </c>
      <c r="Z158" s="61">
        <f>'Opportunity List'!$W158*'Opportunity List'!$H158</f>
        <v>0</v>
      </c>
      <c r="AA158" s="61">
        <f>'Opportunity List'!$Z158+'Opportunity List'!$W158</f>
        <v>258.14383249269429</v>
      </c>
      <c r="AB158" s="61">
        <f>IF('Opportunity List'!$F158="Electricity", 'Opportunity List'!$W158, 0)+IF('Opportunity List'!$G158="Electricity",'Opportunity List'!$Z158,0)</f>
        <v>258.14383249269429</v>
      </c>
      <c r="AC158" s="61">
        <f>IF('Opportunity List'!$F158="Natural Gas",'Opportunity List'!$W158, 0)+IF('Opportunity List'!$G158="Natural Gas",'Opportunity List'!$Z158,0)</f>
        <v>0</v>
      </c>
      <c r="AD158" s="61">
        <f>'Opportunity List'!$Y158*VLOOKUP('Opportunity List'!$T158,'Discount rate'!$B$4:$D$45,3,FALSE)</f>
        <v>26.708666615446255</v>
      </c>
      <c r="AE158" s="59">
        <v>2052.5373373865327</v>
      </c>
      <c r="AF158" s="62" t="s">
        <v>168</v>
      </c>
      <c r="AG158" s="63">
        <v>0</v>
      </c>
      <c r="AH158" s="64">
        <f>'Opportunity List'!$AG158*VLOOKUP('Opportunity List'!$T158,'Discount rate'!$B$4:$D$45,3,FALSE)</f>
        <v>0</v>
      </c>
      <c r="AI158" s="59">
        <f>'Opportunity List'!$AE158-'Opportunity List'!$AH158</f>
        <v>2052.5373373865327</v>
      </c>
      <c r="AJ158" s="64">
        <f>'Opportunity List'!$AI158/'Opportunity List'!$AD158</f>
        <v>76.849112946713021</v>
      </c>
      <c r="AK158" s="59">
        <f>'Opportunity List'!$P158*'Opportunity List'!$AE158</f>
        <v>193331.80759362649</v>
      </c>
      <c r="AL158" s="59">
        <v>5848</v>
      </c>
      <c r="AM158" s="65">
        <v>0.99999999999999978</v>
      </c>
      <c r="AN158" s="65">
        <v>1</v>
      </c>
      <c r="AO158" s="65">
        <v>0.99999999999999989</v>
      </c>
      <c r="AP158" s="65">
        <v>0.87499999999999989</v>
      </c>
      <c r="AQ158" s="65">
        <v>0.83333333333333337</v>
      </c>
      <c r="AR158" s="65">
        <v>1</v>
      </c>
      <c r="AS158" s="65" t="e">
        <f>#VALUE!</f>
        <v>#VALUE!</v>
      </c>
      <c r="AT158" s="65" t="e">
        <f>#VALUE!</f>
        <v>#VALUE!</v>
      </c>
      <c r="AU158" s="65" t="e">
        <f>#VALUE!</f>
        <v>#VALUE!</v>
      </c>
      <c r="AV158" s="65" t="e">
        <f>#VALUE!</f>
        <v>#VALUE!</v>
      </c>
      <c r="AW158" s="65" t="e">
        <f>#VALUE!</f>
        <v>#VALUE!</v>
      </c>
      <c r="AX158" s="56" t="str">
        <f>IF('Opportunity List'!$AY158&lt;=0.1,"Early",IF(AND('Opportunity List'!$AY158&gt;0.1,'Opportunity List'!$AY158&lt;=0.25),"Establishing","Mature"))</f>
        <v>Establishing</v>
      </c>
      <c r="AY158" s="105">
        <v>0.25</v>
      </c>
      <c r="AZ158" s="11"/>
      <c r="BA158" s="11"/>
      <c r="BB158" s="11"/>
      <c r="BD158" s="11"/>
      <c r="BE158" s="11"/>
      <c r="BF158" s="11"/>
    </row>
    <row r="159" spans="1:58" x14ac:dyDescent="0.25">
      <c r="A159" s="104">
        <v>340</v>
      </c>
      <c r="B159" s="56" t="s">
        <v>254</v>
      </c>
      <c r="C159" s="56" t="s">
        <v>5</v>
      </c>
      <c r="D159" s="56" t="s">
        <v>196</v>
      </c>
      <c r="E159" s="56" t="s">
        <v>170</v>
      </c>
      <c r="F159" s="56" t="s">
        <v>2</v>
      </c>
      <c r="G159" s="56">
        <v>0</v>
      </c>
      <c r="H159" s="57">
        <v>0</v>
      </c>
      <c r="I159" s="56" t="s">
        <v>190</v>
      </c>
      <c r="J159" s="58">
        <v>1.9278668893599444</v>
      </c>
      <c r="K159" s="59">
        <f>('Opportunity List'!$J159*Convert_PJ_to_MWh)/1000</f>
        <v>535.51858037776663</v>
      </c>
      <c r="L159" s="59">
        <v>196.23253220145352</v>
      </c>
      <c r="M159" s="59">
        <f>'Opportunity List'!$N159/Convert_GJ_to_MWh</f>
        <v>9824.3999921404811</v>
      </c>
      <c r="N159" s="59">
        <v>2729</v>
      </c>
      <c r="O159" s="60">
        <v>0.36000000000000004</v>
      </c>
      <c r="P159" s="59">
        <f>'Opportunity List'!$L159*'Opportunity List'!$O159</f>
        <v>70.643711592523275</v>
      </c>
      <c r="Q159" s="60">
        <v>0.67</v>
      </c>
      <c r="R159" s="59">
        <f>'Opportunity List'!$J159*'Opportunity List'!$Q159*Convert_PJ_to_MWh</f>
        <v>358797.44885310374</v>
      </c>
      <c r="S159" s="60">
        <v>9.4884312947171215E-2</v>
      </c>
      <c r="T159" s="59">
        <v>13</v>
      </c>
      <c r="U159" s="59">
        <v>0</v>
      </c>
      <c r="V159" s="59">
        <f>(('Opportunity List'!$R159*'Opportunity List'!$S159)*'Opportunity List'!$O159)*'Opportunity List'!$T159</f>
        <v>159327.08729320293</v>
      </c>
      <c r="W159" s="59">
        <f>'Opportunity List'!$Y159*'Opportunity List'!$P159</f>
        <v>12255.92979178484</v>
      </c>
      <c r="X159" s="59">
        <f>IF('Opportunity List'!$P159=0,0,IF(OR('Opportunity List'!$A159={600,601}),4.52,IF(OR('Opportunity List'!$A159={602,603,604,605}),1.9,('Opportunity List'!$V159/'Opportunity List'!$P159))))</f>
        <v>2255.3612161859519</v>
      </c>
      <c r="Y159" s="59">
        <f>IF('Opportunity List'!$X159=0,0,'Opportunity List'!$X159/'Opportunity List'!$T159)</f>
        <v>173.48932432199629</v>
      </c>
      <c r="Z159" s="61">
        <f>'Opportunity List'!$W159*'Opportunity List'!$H159</f>
        <v>0</v>
      </c>
      <c r="AA159" s="61">
        <f>'Opportunity List'!$Z159+'Opportunity List'!$W159</f>
        <v>12255.92979178484</v>
      </c>
      <c r="AB159" s="61">
        <f>IF('Opportunity List'!$F159="Electricity", 'Opportunity List'!$W159, 0)+IF('Opportunity List'!$G159="Electricity",'Opportunity List'!$Z159,0)</f>
        <v>12255.92979178484</v>
      </c>
      <c r="AC159" s="61">
        <f>IF('Opportunity List'!$F159="Natural Gas",'Opportunity List'!$W159, 0)+IF('Opportunity List'!$G159="Natural Gas",'Opportunity List'!$Z159,0)</f>
        <v>0</v>
      </c>
      <c r="AD159" s="61">
        <f>'Opportunity List'!$Y159*VLOOKUP('Opportunity List'!$T159,'Discount rate'!$B$4:$D$45,3,FALSE)</f>
        <v>1623.4525048957628</v>
      </c>
      <c r="AE159" s="59">
        <v>115494.62981501111</v>
      </c>
      <c r="AF159" s="62" t="s">
        <v>168</v>
      </c>
      <c r="AG159" s="63">
        <v>0</v>
      </c>
      <c r="AH159" s="64">
        <f>'Opportunity List'!$AG159*VLOOKUP('Opportunity List'!$T159,'Discount rate'!$B$4:$D$45,3,FALSE)</f>
        <v>0</v>
      </c>
      <c r="AI159" s="59">
        <f>'Opportunity List'!$AE159-'Opportunity List'!$AH159</f>
        <v>115494.62981501111</v>
      </c>
      <c r="AJ159" s="64">
        <f>'Opportunity List'!$AI159/'Opportunity List'!$AD159</f>
        <v>71.141366604024356</v>
      </c>
      <c r="AK159" s="59">
        <f>'Opportunity List'!$P159*'Opportunity List'!$AE159</f>
        <v>8158969.319136885</v>
      </c>
      <c r="AL159" s="59">
        <v>5848</v>
      </c>
      <c r="AM159" s="65">
        <v>0.99999999999999978</v>
      </c>
      <c r="AN159" s="65">
        <v>1</v>
      </c>
      <c r="AO159" s="65">
        <v>0.99999999999999989</v>
      </c>
      <c r="AP159" s="65">
        <v>0.87499999999999989</v>
      </c>
      <c r="AQ159" s="65">
        <v>0.83333333333333337</v>
      </c>
      <c r="AR159" s="65">
        <v>1</v>
      </c>
      <c r="AS159" s="65" t="e">
        <f>#VALUE!</f>
        <v>#VALUE!</v>
      </c>
      <c r="AT159" s="65" t="e">
        <f>#VALUE!</f>
        <v>#VALUE!</v>
      </c>
      <c r="AU159" s="65" t="e">
        <f>#VALUE!</f>
        <v>#VALUE!</v>
      </c>
      <c r="AV159" s="65" t="e">
        <f>#VALUE!</f>
        <v>#VALUE!</v>
      </c>
      <c r="AW159" s="65" t="e">
        <f>#VALUE!</f>
        <v>#VALUE!</v>
      </c>
      <c r="AX159" s="56" t="str">
        <f>IF('Opportunity List'!$AY159&lt;=0.1,"Early",IF(AND('Opportunity List'!$AY159&gt;0.1,'Opportunity List'!$AY159&lt;=0.25),"Establishing","Mature"))</f>
        <v>Establishing</v>
      </c>
      <c r="AY159" s="105">
        <v>0.25</v>
      </c>
      <c r="AZ159" s="11"/>
      <c r="BA159" s="11"/>
      <c r="BB159" s="11"/>
      <c r="BD159" s="11"/>
      <c r="BE159" s="11"/>
      <c r="BF159" s="11"/>
    </row>
    <row r="160" spans="1:58" x14ac:dyDescent="0.25">
      <c r="A160" s="104">
        <v>430</v>
      </c>
      <c r="B160" s="56" t="s">
        <v>257</v>
      </c>
      <c r="C160" s="56" t="s">
        <v>5</v>
      </c>
      <c r="D160" s="56" t="s">
        <v>196</v>
      </c>
      <c r="E160" s="56" t="s">
        <v>170</v>
      </c>
      <c r="F160" s="56" t="s">
        <v>2</v>
      </c>
      <c r="G160" s="56">
        <v>0</v>
      </c>
      <c r="H160" s="57">
        <v>0</v>
      </c>
      <c r="I160" s="56" t="s">
        <v>190</v>
      </c>
      <c r="J160" s="58">
        <v>1.9278668893599444</v>
      </c>
      <c r="K160" s="59">
        <f>('Opportunity List'!$J160*Convert_PJ_to_MWh)/1000</f>
        <v>535.51858037776663</v>
      </c>
      <c r="L160" s="59">
        <v>196.23253220145352</v>
      </c>
      <c r="M160" s="59">
        <f>'Opportunity List'!$N160/Convert_GJ_to_MWh</f>
        <v>9824.3999921404811</v>
      </c>
      <c r="N160" s="59">
        <v>2729</v>
      </c>
      <c r="O160" s="60">
        <v>0.24</v>
      </c>
      <c r="P160" s="59">
        <f>'Opportunity List'!$L160*'Opportunity List'!$O160</f>
        <v>47.095807728348845</v>
      </c>
      <c r="Q160" s="60">
        <v>0.67</v>
      </c>
      <c r="R160" s="59">
        <f>'Opportunity List'!$J160*'Opportunity List'!$Q160*Convert_PJ_to_MWh</f>
        <v>358797.44885310374</v>
      </c>
      <c r="S160" s="60">
        <v>5.2461320018002681E-2</v>
      </c>
      <c r="T160" s="59">
        <v>5</v>
      </c>
      <c r="U160" s="59">
        <v>0</v>
      </c>
      <c r="V160" s="59">
        <f>(('Opportunity List'!$R160*'Opportunity List'!$S160)*'Opportunity List'!$O160)*'Opportunity List'!$T160</f>
        <v>22587.585343110746</v>
      </c>
      <c r="W160" s="59">
        <f>'Opportunity List'!$Y160*'Opportunity List'!$P160</f>
        <v>4517.5170686221491</v>
      </c>
      <c r="X160" s="59">
        <f>IF('Opportunity List'!$P160=0,0,IF(OR('Opportunity List'!$A160={600,601}),4.52,IF(OR('Opportunity List'!$A160={602,603,604,605}),1.9,('Opportunity List'!$V160/'Opportunity List'!$P160))))</f>
        <v>479.60925680258327</v>
      </c>
      <c r="Y160" s="59">
        <f>IF('Opportunity List'!$X160=0,0,'Opportunity List'!$X160/'Opportunity List'!$T160)</f>
        <v>95.921851360516655</v>
      </c>
      <c r="Z160" s="61">
        <f>'Opportunity List'!$W160*'Opportunity List'!$H160</f>
        <v>0</v>
      </c>
      <c r="AA160" s="61">
        <f>'Opportunity List'!$Z160+'Opportunity List'!$W160</f>
        <v>4517.5170686221491</v>
      </c>
      <c r="AB160" s="61">
        <f>IF('Opportunity List'!$F160="Electricity", 'Opportunity List'!$W160, 0)+IF('Opportunity List'!$G160="Electricity",'Opportunity List'!$Z160,0)</f>
        <v>4517.5170686221491</v>
      </c>
      <c r="AC160" s="61">
        <f>IF('Opportunity List'!$F160="Natural Gas",'Opportunity List'!$W160, 0)+IF('Opportunity List'!$G160="Natural Gas",'Opportunity List'!$Z160,0)</f>
        <v>0</v>
      </c>
      <c r="AD160" s="61">
        <f>'Opportunity List'!$Y160*VLOOKUP('Opportunity List'!$T160,'Discount rate'!$B$4:$D$45,3,FALSE)</f>
        <v>489.22038036025327</v>
      </c>
      <c r="AE160" s="59">
        <v>103767.16539009695</v>
      </c>
      <c r="AF160" s="62" t="s">
        <v>164</v>
      </c>
      <c r="AG160" s="63">
        <v>0</v>
      </c>
      <c r="AH160" s="64">
        <f>'Opportunity List'!$AG160*VLOOKUP('Opportunity List'!$T160,'Discount rate'!$B$4:$D$45,3,FALSE)</f>
        <v>0</v>
      </c>
      <c r="AI160" s="59">
        <f>'Opportunity List'!$AE160-'Opportunity List'!$AH160</f>
        <v>103767.16539009695</v>
      </c>
      <c r="AJ160" s="64">
        <f>'Opportunity List'!$AI160/'Opportunity List'!$AD160</f>
        <v>212.10720067239359</v>
      </c>
      <c r="AK160" s="59">
        <f>'Opportunity List'!$P160*'Opportunity List'!$AE160</f>
        <v>4886998.4697277807</v>
      </c>
      <c r="AL160" s="59">
        <v>5848</v>
      </c>
      <c r="AM160" s="65">
        <v>0.99999999999999978</v>
      </c>
      <c r="AN160" s="65">
        <v>1</v>
      </c>
      <c r="AO160" s="65">
        <v>0.99999999999999989</v>
      </c>
      <c r="AP160" s="65">
        <v>0.87499999999999989</v>
      </c>
      <c r="AQ160" s="65">
        <v>0.83333333333333337</v>
      </c>
      <c r="AR160" s="65">
        <v>1</v>
      </c>
      <c r="AS160" s="65" t="e">
        <f>#VALUE!</f>
        <v>#VALUE!</v>
      </c>
      <c r="AT160" s="65" t="e">
        <f>#VALUE!</f>
        <v>#VALUE!</v>
      </c>
      <c r="AU160" s="65" t="e">
        <f>#VALUE!</f>
        <v>#VALUE!</v>
      </c>
      <c r="AV160" s="65" t="e">
        <f>#VALUE!</f>
        <v>#VALUE!</v>
      </c>
      <c r="AW160" s="65" t="e">
        <f>#VALUE!</f>
        <v>#VALUE!</v>
      </c>
      <c r="AX160" s="56" t="str">
        <f>IF('Opportunity List'!$AY160&lt;=0.1,"Early",IF(AND('Opportunity List'!$AY160&gt;0.1,'Opportunity List'!$AY160&lt;=0.25),"Establishing","Mature"))</f>
        <v>Establishing</v>
      </c>
      <c r="AY160" s="105">
        <v>0.25</v>
      </c>
      <c r="AZ160" s="11"/>
      <c r="BA160" s="11"/>
      <c r="BB160" s="11"/>
      <c r="BD160" s="11"/>
      <c r="BE160" s="11"/>
      <c r="BF160" s="11"/>
    </row>
    <row r="161" spans="1:58" x14ac:dyDescent="0.25">
      <c r="A161" s="104">
        <v>416</v>
      </c>
      <c r="B161" s="56" t="s">
        <v>258</v>
      </c>
      <c r="C161" s="56" t="s">
        <v>5</v>
      </c>
      <c r="D161" s="56" t="s">
        <v>196</v>
      </c>
      <c r="E161" s="56" t="s">
        <v>170</v>
      </c>
      <c r="F161" s="56" t="s">
        <v>2</v>
      </c>
      <c r="G161" s="56">
        <v>0</v>
      </c>
      <c r="H161" s="57">
        <v>0</v>
      </c>
      <c r="I161" s="56" t="s">
        <v>190</v>
      </c>
      <c r="J161" s="58">
        <v>1.9278668893599444</v>
      </c>
      <c r="K161" s="59">
        <f>('Opportunity List'!$J161*Convert_PJ_to_MWh)/1000</f>
        <v>535.51858037776663</v>
      </c>
      <c r="L161" s="59">
        <v>196.23253220145352</v>
      </c>
      <c r="M161" s="59">
        <f>'Opportunity List'!$N161/Convert_GJ_to_MWh</f>
        <v>9824.3999921404811</v>
      </c>
      <c r="N161" s="59">
        <v>2729</v>
      </c>
      <c r="O161" s="60">
        <v>0.31999999999999995</v>
      </c>
      <c r="P161" s="59">
        <f>'Opportunity List'!$L161*'Opportunity List'!$O161</f>
        <v>62.794410304465117</v>
      </c>
      <c r="Q161" s="60">
        <v>0.67</v>
      </c>
      <c r="R161" s="59">
        <f>'Opportunity List'!$J161*'Opportunity List'!$Q161*Convert_PJ_to_MWh</f>
        <v>358797.44885310374</v>
      </c>
      <c r="S161" s="60">
        <v>4.496684572971657E-2</v>
      </c>
      <c r="T161" s="59">
        <v>5</v>
      </c>
      <c r="U161" s="59">
        <v>0</v>
      </c>
      <c r="V161" s="59">
        <f>(('Opportunity List'!$R161*'Opportunity List'!$S161)*'Opportunity List'!$O161)*'Opportunity List'!$T161</f>
        <v>25814.383249269416</v>
      </c>
      <c r="W161" s="59">
        <f>'Opportunity List'!$Y161*'Opportunity List'!$P161</f>
        <v>5162.8766498538835</v>
      </c>
      <c r="X161" s="59">
        <f>IF('Opportunity List'!$P161=0,0,IF(OR('Opportunity List'!$A161={600,601}),4.52,IF(OR('Opportunity List'!$A161={602,603,604,605}),1.9,('Opportunity List'!$V161/'Opportunity List'!$P161))))</f>
        <v>411.09364868792846</v>
      </c>
      <c r="Y161" s="59">
        <f>IF('Opportunity List'!$X161=0,0,'Opportunity List'!$X161/'Opportunity List'!$T161)</f>
        <v>82.21872973758569</v>
      </c>
      <c r="Z161" s="61">
        <f>'Opportunity List'!$W161*'Opportunity List'!$H161</f>
        <v>0</v>
      </c>
      <c r="AA161" s="61">
        <f>'Opportunity List'!$Z161+'Opportunity List'!$W161</f>
        <v>5162.8766498538835</v>
      </c>
      <c r="AB161" s="61">
        <f>IF('Opportunity List'!$F161="Electricity", 'Opportunity List'!$W161, 0)+IF('Opportunity List'!$G161="Electricity",'Opportunity List'!$Z161,0)</f>
        <v>5162.8766498538835</v>
      </c>
      <c r="AC161" s="61">
        <f>IF('Opportunity List'!$F161="Natural Gas",'Opportunity List'!$W161, 0)+IF('Opportunity List'!$G161="Natural Gas",'Opportunity List'!$Z161,0)</f>
        <v>0</v>
      </c>
      <c r="AD161" s="61">
        <f>'Opportunity List'!$Y161*VLOOKUP('Opportunity List'!$T161,'Discount rate'!$B$4:$D$45,3,FALSE)</f>
        <v>419.33175459450274</v>
      </c>
      <c r="AE161" s="59">
        <v>63009.841441070952</v>
      </c>
      <c r="AF161" s="62" t="s">
        <v>164</v>
      </c>
      <c r="AG161" s="63">
        <v>0</v>
      </c>
      <c r="AH161" s="64">
        <f>'Opportunity List'!$AG161*VLOOKUP('Opportunity List'!$T161,'Discount rate'!$B$4:$D$45,3,FALSE)</f>
        <v>0</v>
      </c>
      <c r="AI161" s="59">
        <f>'Opportunity List'!$AE161-'Opportunity List'!$AH161</f>
        <v>63009.841441070952</v>
      </c>
      <c r="AJ161" s="64">
        <f>'Opportunity List'!$AI161/'Opportunity List'!$AD161</f>
        <v>150.26250874323122</v>
      </c>
      <c r="AK161" s="59">
        <f>'Opportunity List'!$P161*'Opportunity List'!$AE161</f>
        <v>3956665.8366698991</v>
      </c>
      <c r="AL161" s="59">
        <v>5848</v>
      </c>
      <c r="AM161" s="65">
        <v>0.99999999999999978</v>
      </c>
      <c r="AN161" s="65">
        <v>1</v>
      </c>
      <c r="AO161" s="65">
        <v>0.99999999999999989</v>
      </c>
      <c r="AP161" s="65">
        <v>0.87499999999999989</v>
      </c>
      <c r="AQ161" s="65">
        <v>0.83333333333333337</v>
      </c>
      <c r="AR161" s="65">
        <v>1</v>
      </c>
      <c r="AS161" s="65" t="e">
        <f>#VALUE!</f>
        <v>#VALUE!</v>
      </c>
      <c r="AT161" s="65" t="e">
        <f>#VALUE!</f>
        <v>#VALUE!</v>
      </c>
      <c r="AU161" s="65" t="e">
        <f>#VALUE!</f>
        <v>#VALUE!</v>
      </c>
      <c r="AV161" s="65" t="e">
        <f>#VALUE!</f>
        <v>#VALUE!</v>
      </c>
      <c r="AW161" s="65" t="e">
        <f>#VALUE!</f>
        <v>#VALUE!</v>
      </c>
      <c r="AX161" s="56" t="str">
        <f>IF('Opportunity List'!$AY161&lt;=0.1,"Early",IF(AND('Opportunity List'!$AY161&gt;0.1,'Opportunity List'!$AY161&lt;=0.25),"Establishing","Mature"))</f>
        <v>Establishing</v>
      </c>
      <c r="AY161" s="105">
        <v>0.25</v>
      </c>
      <c r="AZ161" s="11"/>
      <c r="BA161" s="11"/>
      <c r="BB161" s="11"/>
      <c r="BD161" s="11"/>
      <c r="BE161" s="11"/>
      <c r="BF161" s="11"/>
    </row>
    <row r="162" spans="1:58" x14ac:dyDescent="0.25">
      <c r="A162" s="104">
        <v>413</v>
      </c>
      <c r="B162" s="56" t="s">
        <v>267</v>
      </c>
      <c r="C162" s="56" t="s">
        <v>5</v>
      </c>
      <c r="D162" s="56" t="s">
        <v>196</v>
      </c>
      <c r="E162" s="56" t="s">
        <v>170</v>
      </c>
      <c r="F162" s="56" t="s">
        <v>2</v>
      </c>
      <c r="G162" s="56">
        <v>0</v>
      </c>
      <c r="H162" s="57">
        <v>0</v>
      </c>
      <c r="I162" s="56" t="s">
        <v>190</v>
      </c>
      <c r="J162" s="58">
        <v>1.9278668893599444</v>
      </c>
      <c r="K162" s="59">
        <f>('Opportunity List'!$J162*Convert_PJ_to_MWh)/1000</f>
        <v>535.51858037776663</v>
      </c>
      <c r="L162" s="59">
        <v>196.23253220145352</v>
      </c>
      <c r="M162" s="59">
        <f>'Opportunity List'!$N162/Convert_GJ_to_MWh</f>
        <v>9824.3999921404811</v>
      </c>
      <c r="N162" s="59">
        <v>2729</v>
      </c>
      <c r="O162" s="60">
        <v>0.48</v>
      </c>
      <c r="P162" s="59">
        <f>'Opportunity List'!$L162*'Opportunity List'!$O162</f>
        <v>94.19161545669769</v>
      </c>
      <c r="Q162" s="60">
        <v>0.67</v>
      </c>
      <c r="R162" s="59">
        <f>'Opportunity List'!$J162*'Opportunity List'!$Q162*Convert_PJ_to_MWh</f>
        <v>358797.44885310374</v>
      </c>
      <c r="S162" s="60">
        <v>4.047016115674492E-2</v>
      </c>
      <c r="T162" s="59">
        <v>25</v>
      </c>
      <c r="U162" s="59">
        <v>0</v>
      </c>
      <c r="V162" s="59">
        <f>(('Opportunity List'!$R162*'Opportunity List'!$S162)*'Opportunity List'!$O162)*'Opportunity List'!$T162</f>
        <v>174247.08693256861</v>
      </c>
      <c r="W162" s="59">
        <f>'Opportunity List'!$Y162*'Opportunity List'!$P162</f>
        <v>6969.8834773027438</v>
      </c>
      <c r="X162" s="59">
        <f>IF('Opportunity List'!$P162=0,0,IF(OR('Opportunity List'!$A162={600,601}),4.52,IF(OR('Opportunity List'!$A162={602,603,604,605}),1.9,('Opportunity List'!$V162/'Opportunity List'!$P162))))</f>
        <v>1849.9214190956782</v>
      </c>
      <c r="Y162" s="59">
        <f>IF('Opportunity List'!$X162=0,0,'Opportunity List'!$X162/'Opportunity List'!$T162)</f>
        <v>73.996856763827125</v>
      </c>
      <c r="Z162" s="61">
        <f>'Opportunity List'!$W162*'Opportunity List'!$H162</f>
        <v>0</v>
      </c>
      <c r="AA162" s="61">
        <f>'Opportunity List'!$Z162+'Opportunity List'!$W162</f>
        <v>6969.8834773027438</v>
      </c>
      <c r="AB162" s="61">
        <f>IF('Opportunity List'!$F162="Electricity", 'Opportunity List'!$W162, 0)+IF('Opportunity List'!$G162="Electricity",'Opportunity List'!$Z162,0)</f>
        <v>6969.8834773027438</v>
      </c>
      <c r="AC162" s="61">
        <f>IF('Opportunity List'!$F162="Natural Gas",'Opportunity List'!$W162, 0)+IF('Opportunity List'!$G162="Natural Gas",'Opportunity List'!$Z162,0)</f>
        <v>0</v>
      </c>
      <c r="AD162" s="61">
        <f>'Opportunity List'!$Y162*VLOOKUP('Opportunity List'!$T162,'Discount rate'!$B$4:$D$45,3,FALSE)</f>
        <v>936.32538199041289</v>
      </c>
      <c r="AE162" s="59">
        <v>136835.82249243552</v>
      </c>
      <c r="AF162" s="62" t="s">
        <v>164</v>
      </c>
      <c r="AG162" s="63">
        <v>0</v>
      </c>
      <c r="AH162" s="64">
        <f>'Opportunity List'!$AG162*VLOOKUP('Opportunity List'!$T162,'Discount rate'!$B$4:$D$45,3,FALSE)</f>
        <v>0</v>
      </c>
      <c r="AI162" s="59">
        <f>'Opportunity List'!$AE162-'Opportunity List'!$AH162</f>
        <v>136835.82249243552</v>
      </c>
      <c r="AJ162" s="64">
        <f>'Opportunity List'!$AI162/'Opportunity List'!$AD162</f>
        <v>146.14131489371138</v>
      </c>
      <c r="AK162" s="59">
        <f>'Opportunity List'!$P162*'Opportunity List'!$AE162</f>
        <v>12888787.172908431</v>
      </c>
      <c r="AL162" s="59">
        <v>5848</v>
      </c>
      <c r="AM162" s="65">
        <v>0.99999999999999978</v>
      </c>
      <c r="AN162" s="65">
        <v>1</v>
      </c>
      <c r="AO162" s="65">
        <v>0.99999999999999989</v>
      </c>
      <c r="AP162" s="65">
        <v>0.87499999999999989</v>
      </c>
      <c r="AQ162" s="65">
        <v>0.83333333333333337</v>
      </c>
      <c r="AR162" s="65">
        <v>1</v>
      </c>
      <c r="AS162" s="65" t="e">
        <f>#VALUE!</f>
        <v>#VALUE!</v>
      </c>
      <c r="AT162" s="65" t="e">
        <f>#VALUE!</f>
        <v>#VALUE!</v>
      </c>
      <c r="AU162" s="65" t="e">
        <f>#VALUE!</f>
        <v>#VALUE!</v>
      </c>
      <c r="AV162" s="65" t="e">
        <f>#VALUE!</f>
        <v>#VALUE!</v>
      </c>
      <c r="AW162" s="65" t="e">
        <f>#VALUE!</f>
        <v>#VALUE!</v>
      </c>
      <c r="AX162" s="56" t="str">
        <f>IF('Opportunity List'!$AY162&lt;=0.1,"Early",IF(AND('Opportunity List'!$AY162&gt;0.1,'Opportunity List'!$AY162&lt;=0.25),"Establishing","Mature"))</f>
        <v>Establishing</v>
      </c>
      <c r="AY162" s="105">
        <v>0.25</v>
      </c>
      <c r="AZ162" s="11"/>
      <c r="BA162" s="11"/>
      <c r="BB162" s="11"/>
      <c r="BD162" s="11"/>
      <c r="BE162" s="11"/>
      <c r="BF162" s="11"/>
    </row>
    <row r="163" spans="1:58" x14ac:dyDescent="0.25">
      <c r="A163" s="104">
        <v>167</v>
      </c>
      <c r="B163" s="56" t="s">
        <v>267</v>
      </c>
      <c r="C163" s="56" t="s">
        <v>5</v>
      </c>
      <c r="D163" s="56" t="s">
        <v>196</v>
      </c>
      <c r="E163" s="56" t="s">
        <v>170</v>
      </c>
      <c r="F163" s="56" t="s">
        <v>159</v>
      </c>
      <c r="G163" s="56">
        <v>0</v>
      </c>
      <c r="H163" s="57">
        <v>0</v>
      </c>
      <c r="I163" s="56" t="s">
        <v>190</v>
      </c>
      <c r="J163" s="58">
        <v>0.48597298750146911</v>
      </c>
      <c r="K163" s="59">
        <f>('Opportunity List'!$J163*Convert_PJ_to_MWh)/1000</f>
        <v>134.99249652818696</v>
      </c>
      <c r="L163" s="59">
        <v>77.856495606662492</v>
      </c>
      <c r="M163" s="59">
        <f>'Opportunity List'!$N163/Convert_GJ_to_MWh</f>
        <v>6241.9067712457891</v>
      </c>
      <c r="N163" s="59">
        <v>1733.8629933998095</v>
      </c>
      <c r="O163" s="60">
        <v>0.48</v>
      </c>
      <c r="P163" s="59">
        <f>'Opportunity List'!$L163*'Opportunity List'!$O163</f>
        <v>37.371117891197997</v>
      </c>
      <c r="Q163" s="60">
        <v>0.81</v>
      </c>
      <c r="R163" s="59">
        <f>'Opportunity List'!$J163*'Opportunity List'!$Q163*Convert_PJ_to_MWh</f>
        <v>109343.92218783144</v>
      </c>
      <c r="S163" s="60">
        <v>4.7815538419864391E-2</v>
      </c>
      <c r="T163" s="59">
        <v>25</v>
      </c>
      <c r="U163" s="59">
        <v>0</v>
      </c>
      <c r="V163" s="59">
        <f>(('Opportunity List'!$R163*'Opportunity List'!$S163)*'Opportunity List'!$O163)*'Opportunity List'!$T163</f>
        <v>62740.062148211007</v>
      </c>
      <c r="W163" s="59">
        <f>'Opportunity List'!$Y163*'Opportunity List'!$P163</f>
        <v>2509.6024859284407</v>
      </c>
      <c r="X163" s="59">
        <f>IF('Opportunity List'!$P163=0,0,IF(OR('Opportunity List'!$A163={600,601}),4.52,IF(OR('Opportunity List'!$A163={602,603,604,605}),1.9,('Opportunity List'!$V163/'Opportunity List'!$P163))))</f>
        <v>1678.8382496577162</v>
      </c>
      <c r="Y163" s="59">
        <f>IF('Opportunity List'!$X163=0,0,'Opportunity List'!$X163/'Opportunity List'!$T163)</f>
        <v>67.153529986308655</v>
      </c>
      <c r="Z163" s="61">
        <f>'Opportunity List'!$W163*'Opportunity List'!$H163</f>
        <v>0</v>
      </c>
      <c r="AA163" s="61">
        <f>'Opportunity List'!$Z163+'Opportunity List'!$W163</f>
        <v>2509.6024859284407</v>
      </c>
      <c r="AB163" s="61">
        <f>IF('Opportunity List'!$F163="Electricity", 'Opportunity List'!$W163, 0)+IF('Opportunity List'!$G163="Electricity",'Opportunity List'!$Z163,0)</f>
        <v>0</v>
      </c>
      <c r="AC163" s="61">
        <f>IF('Opportunity List'!$F163="Natural Gas",'Opportunity List'!$W163, 0)+IF('Opportunity List'!$G163="Natural Gas",'Opportunity List'!$Z163,0)</f>
        <v>2509.6024859284407</v>
      </c>
      <c r="AD163" s="61">
        <f>'Opportunity List'!$Y163*VLOOKUP('Opportunity List'!$T163,'Discount rate'!$B$4:$D$45,3,FALSE)</f>
        <v>849.73277739511195</v>
      </c>
      <c r="AE163" s="59">
        <v>136835.82249243552</v>
      </c>
      <c r="AF163" s="62" t="s">
        <v>164</v>
      </c>
      <c r="AG163" s="63">
        <v>0</v>
      </c>
      <c r="AH163" s="64">
        <f>'Opportunity List'!$AG163*VLOOKUP('Opportunity List'!$T163,'Discount rate'!$B$4:$D$45,3,FALSE)</f>
        <v>0</v>
      </c>
      <c r="AI163" s="59">
        <f>'Opportunity List'!$AE163-'Opportunity List'!$AH163</f>
        <v>136835.82249243552</v>
      </c>
      <c r="AJ163" s="64">
        <f>'Opportunity List'!$AI163/'Opportunity List'!$AD163</f>
        <v>161.03394635653683</v>
      </c>
      <c r="AK163" s="59">
        <f>'Opportunity List'!$P163*'Opportunity List'!$AE163</f>
        <v>5113707.65410385</v>
      </c>
      <c r="AL163" s="59">
        <v>0</v>
      </c>
      <c r="AM163" s="65">
        <v>0</v>
      </c>
      <c r="AN163" s="65">
        <v>0</v>
      </c>
      <c r="AO163" s="65">
        <v>0</v>
      </c>
      <c r="AP163" s="65">
        <v>0</v>
      </c>
      <c r="AQ163" s="65">
        <v>0</v>
      </c>
      <c r="AR163" s="65">
        <v>0</v>
      </c>
      <c r="AS163" s="65" t="e">
        <f>#VALUE!</f>
        <v>#VALUE!</v>
      </c>
      <c r="AT163" s="65" t="e">
        <f>#VALUE!</f>
        <v>#VALUE!</v>
      </c>
      <c r="AU163" s="65" t="e">
        <f>#VALUE!</f>
        <v>#VALUE!</v>
      </c>
      <c r="AV163" s="65" t="e">
        <f>#VALUE!</f>
        <v>#VALUE!</v>
      </c>
      <c r="AW163" s="65" t="e">
        <f>#VALUE!</f>
        <v>#VALUE!</v>
      </c>
      <c r="AX163" s="56" t="str">
        <f>IF('Opportunity List'!$AY163&lt;=0.1,"Early",IF(AND('Opportunity List'!$AY163&gt;0.1,'Opportunity List'!$AY163&lt;=0.25),"Establishing","Mature"))</f>
        <v>Establishing</v>
      </c>
      <c r="AY163" s="105">
        <v>0.25</v>
      </c>
      <c r="AZ163" s="11"/>
      <c r="BA163" s="11"/>
      <c r="BB163" s="11"/>
      <c r="BD163" s="11"/>
      <c r="BE163" s="11"/>
      <c r="BF163" s="11"/>
    </row>
    <row r="164" spans="1:58" x14ac:dyDescent="0.25">
      <c r="A164" s="104">
        <v>394</v>
      </c>
      <c r="B164" s="56" t="s">
        <v>270</v>
      </c>
      <c r="C164" s="56" t="s">
        <v>5</v>
      </c>
      <c r="D164" s="56" t="s">
        <v>196</v>
      </c>
      <c r="E164" s="56" t="s">
        <v>170</v>
      </c>
      <c r="F164" s="56" t="s">
        <v>2</v>
      </c>
      <c r="G164" s="56">
        <v>0</v>
      </c>
      <c r="H164" s="57">
        <v>0</v>
      </c>
      <c r="I164" s="56" t="s">
        <v>190</v>
      </c>
      <c r="J164" s="58">
        <v>1.9278668893599444</v>
      </c>
      <c r="K164" s="59">
        <f>('Opportunity List'!$J164*Convert_PJ_to_MWh)/1000</f>
        <v>535.51858037776663</v>
      </c>
      <c r="L164" s="59">
        <v>196.23253220145352</v>
      </c>
      <c r="M164" s="59">
        <f>'Opportunity List'!$N164/Convert_GJ_to_MWh</f>
        <v>9824.3999921404811</v>
      </c>
      <c r="N164" s="59">
        <v>2729</v>
      </c>
      <c r="O164" s="60">
        <v>0.36000000000000004</v>
      </c>
      <c r="P164" s="59">
        <f>'Opportunity List'!$L164*'Opportunity List'!$O164</f>
        <v>70.643711592523275</v>
      </c>
      <c r="Q164" s="60">
        <v>0.67</v>
      </c>
      <c r="R164" s="59">
        <f>'Opportunity List'!$J164*'Opportunity List'!$Q164*Convert_PJ_to_MWh</f>
        <v>358797.44885310374</v>
      </c>
      <c r="S164" s="60">
        <v>2.5754657590058787E-2</v>
      </c>
      <c r="T164" s="59">
        <v>20</v>
      </c>
      <c r="U164" s="59">
        <v>0</v>
      </c>
      <c r="V164" s="59">
        <f>(('Opportunity List'!$R164*'Opportunity List'!$S164)*'Opportunity List'!$O164)*'Opportunity List'!$T164</f>
        <v>66533.079163667891</v>
      </c>
      <c r="W164" s="59">
        <f>'Opportunity List'!$Y164*'Opportunity List'!$P164</f>
        <v>3326.6539581833945</v>
      </c>
      <c r="X164" s="59">
        <f>IF('Opportunity List'!$P164=0,0,IF(OR('Opportunity List'!$A164={600,601}),4.52,IF(OR('Opportunity List'!$A164={602,603,604,605}),1.9,('Opportunity List'!$V164/'Opportunity List'!$P164))))</f>
        <v>941.81177154782392</v>
      </c>
      <c r="Y164" s="59">
        <f>IF('Opportunity List'!$X164=0,0,'Opportunity List'!$X164/'Opportunity List'!$T164)</f>
        <v>47.090588577391195</v>
      </c>
      <c r="Z164" s="61">
        <f>'Opportunity List'!$W164*'Opportunity List'!$H164</f>
        <v>0</v>
      </c>
      <c r="AA164" s="61">
        <f>'Opportunity List'!$Z164+'Opportunity List'!$W164</f>
        <v>3326.6539581833945</v>
      </c>
      <c r="AB164" s="61">
        <f>IF('Opportunity List'!$F164="Electricity", 'Opportunity List'!$W164, 0)+IF('Opportunity List'!$G164="Electricity",'Opportunity List'!$Z164,0)</f>
        <v>3326.6539581833945</v>
      </c>
      <c r="AC164" s="61">
        <f>IF('Opportunity List'!$F164="Natural Gas",'Opportunity List'!$W164, 0)+IF('Opportunity List'!$G164="Natural Gas",'Opportunity List'!$Z164,0)</f>
        <v>0</v>
      </c>
      <c r="AD164" s="61">
        <f>'Opportunity List'!$Y164*VLOOKUP('Opportunity List'!$T164,'Discount rate'!$B$4:$D$45,3,FALSE)</f>
        <v>545.96895479601415</v>
      </c>
      <c r="AE164" s="59">
        <v>60956.313430236332</v>
      </c>
      <c r="AF164" s="62" t="s">
        <v>164</v>
      </c>
      <c r="AG164" s="63">
        <v>0</v>
      </c>
      <c r="AH164" s="64">
        <f>'Opportunity List'!$AG164*VLOOKUP('Opportunity List'!$T164,'Discount rate'!$B$4:$D$45,3,FALSE)</f>
        <v>0</v>
      </c>
      <c r="AI164" s="59">
        <f>'Opportunity List'!$AE164-'Opportunity List'!$AH164</f>
        <v>60956.313430236332</v>
      </c>
      <c r="AJ164" s="64">
        <f>'Opportunity List'!$AI164/'Opportunity List'!$AD164</f>
        <v>111.6479479185972</v>
      </c>
      <c r="AK164" s="59">
        <f>'Opportunity List'!$P164*'Opportunity List'!$AE164</f>
        <v>4306180.2257090686</v>
      </c>
      <c r="AL164" s="59">
        <v>2117</v>
      </c>
      <c r="AM164" s="65">
        <v>0.6866428509507746</v>
      </c>
      <c r="AN164" s="65" t="s">
        <v>235</v>
      </c>
      <c r="AO164" s="65">
        <v>0.92203757729228553</v>
      </c>
      <c r="AP164" s="65">
        <v>0.66461103205748751</v>
      </c>
      <c r="AQ164" s="65" t="s">
        <v>235</v>
      </c>
      <c r="AR164" s="65" t="s">
        <v>235</v>
      </c>
      <c r="AS164" s="65" t="e">
        <f>#VALUE!</f>
        <v>#VALUE!</v>
      </c>
      <c r="AT164" s="65" t="e">
        <f>#VALUE!</f>
        <v>#VALUE!</v>
      </c>
      <c r="AU164" s="65" t="e">
        <f>#VALUE!</f>
        <v>#VALUE!</v>
      </c>
      <c r="AV164" s="65" t="e">
        <f>#VALUE!</f>
        <v>#VALUE!</v>
      </c>
      <c r="AW164" s="65" t="e">
        <f>#VALUE!</f>
        <v>#VALUE!</v>
      </c>
      <c r="AX164" s="56" t="str">
        <f>IF('Opportunity List'!$AY164&lt;=0.1,"Early",IF(AND('Opportunity List'!$AY164&gt;0.1,'Opportunity List'!$AY164&lt;=0.25),"Establishing","Mature"))</f>
        <v>Establishing</v>
      </c>
      <c r="AY164" s="105">
        <v>0.25</v>
      </c>
      <c r="AZ164" s="11"/>
      <c r="BA164" s="11"/>
      <c r="BB164" s="11"/>
      <c r="BD164" s="11"/>
      <c r="BE164" s="11"/>
      <c r="BF164" s="11"/>
    </row>
    <row r="165" spans="1:58" x14ac:dyDescent="0.25">
      <c r="A165" s="104">
        <v>164</v>
      </c>
      <c r="B165" s="56" t="s">
        <v>270</v>
      </c>
      <c r="C165" s="56" t="s">
        <v>5</v>
      </c>
      <c r="D165" s="56" t="s">
        <v>196</v>
      </c>
      <c r="E165" s="56" t="s">
        <v>170</v>
      </c>
      <c r="F165" s="56" t="s">
        <v>159</v>
      </c>
      <c r="G165" s="56">
        <v>0</v>
      </c>
      <c r="H165" s="57">
        <v>0</v>
      </c>
      <c r="I165" s="56" t="s">
        <v>190</v>
      </c>
      <c r="J165" s="58">
        <v>0.48597298750146911</v>
      </c>
      <c r="K165" s="59">
        <f>('Opportunity List'!$J165*Convert_PJ_to_MWh)/1000</f>
        <v>134.99249652818696</v>
      </c>
      <c r="L165" s="59">
        <v>77.856495606662492</v>
      </c>
      <c r="M165" s="59">
        <f>'Opportunity List'!$N165/Convert_GJ_to_MWh</f>
        <v>6241.9067712457891</v>
      </c>
      <c r="N165" s="59">
        <v>1733.8629933998095</v>
      </c>
      <c r="O165" s="60">
        <v>0.36000000000000004</v>
      </c>
      <c r="P165" s="59">
        <f>'Opportunity List'!$L165*'Opportunity List'!$O165</f>
        <v>28.028338418398501</v>
      </c>
      <c r="Q165" s="60">
        <v>0.81</v>
      </c>
      <c r="R165" s="59">
        <f>'Opportunity List'!$J165*'Opportunity List'!$Q165*Convert_PJ_to_MWh</f>
        <v>109343.92218783144</v>
      </c>
      <c r="S165" s="60">
        <v>4.3244090410173096E-2</v>
      </c>
      <c r="T165" s="59">
        <v>20</v>
      </c>
      <c r="U165" s="59">
        <v>0</v>
      </c>
      <c r="V165" s="59">
        <f>(('Opportunity List'!$R165*'Opportunity List'!$S165)*'Opportunity List'!$O165)*'Opportunity List'!$T165</f>
        <v>34045.044889633311</v>
      </c>
      <c r="W165" s="59">
        <f>'Opportunity List'!$Y165*'Opportunity List'!$P165</f>
        <v>1702.2522444816655</v>
      </c>
      <c r="X165" s="59">
        <f>IF('Opportunity List'!$P165=0,0,IF(OR('Opportunity List'!$A165={600,601}),4.52,IF(OR('Opportunity List'!$A165={602,603,604,605}),1.9,('Opportunity List'!$V165/'Opportunity List'!$P165))))</f>
        <v>1214.6651143360425</v>
      </c>
      <c r="Y165" s="59">
        <f>IF('Opportunity List'!$X165=0,0,'Opportunity List'!$X165/'Opportunity List'!$T165)</f>
        <v>60.733255716802127</v>
      </c>
      <c r="Z165" s="61">
        <f>'Opportunity List'!$W165*'Opportunity List'!$H165</f>
        <v>0</v>
      </c>
      <c r="AA165" s="61">
        <f>'Opportunity List'!$Z165+'Opportunity List'!$W165</f>
        <v>1702.2522444816655</v>
      </c>
      <c r="AB165" s="61">
        <f>IF('Opportunity List'!$F165="Electricity", 'Opportunity List'!$W165, 0)+IF('Opportunity List'!$G165="Electricity",'Opportunity List'!$Z165,0)</f>
        <v>0</v>
      </c>
      <c r="AC165" s="61">
        <f>IF('Opportunity List'!$F165="Natural Gas",'Opportunity List'!$W165, 0)+IF('Opportunity List'!$G165="Natural Gas",'Opportunity List'!$Z165,0)</f>
        <v>1702.2522444816655</v>
      </c>
      <c r="AD165" s="61">
        <f>'Opportunity List'!$Y165*VLOOKUP('Opportunity List'!$T165,'Discount rate'!$B$4:$D$45,3,FALSE)</f>
        <v>704.14223195717977</v>
      </c>
      <c r="AE165" s="59">
        <v>60956.313430236332</v>
      </c>
      <c r="AF165" s="62" t="s">
        <v>164</v>
      </c>
      <c r="AG165" s="63">
        <v>0</v>
      </c>
      <c r="AH165" s="64">
        <f>'Opportunity List'!$AG165*VLOOKUP('Opportunity List'!$T165,'Discount rate'!$B$4:$D$45,3,FALSE)</f>
        <v>0</v>
      </c>
      <c r="AI165" s="59">
        <f>'Opportunity List'!$AE165-'Opportunity List'!$AH165</f>
        <v>60956.313430236332</v>
      </c>
      <c r="AJ165" s="64">
        <f>'Opportunity List'!$AI165/'Opportunity List'!$AD165</f>
        <v>86.568182767289557</v>
      </c>
      <c r="AK165" s="59">
        <f>'Opportunity List'!$P165*'Opportunity List'!$AE165</f>
        <v>1708504.1815606335</v>
      </c>
      <c r="AL165" s="59">
        <v>0</v>
      </c>
      <c r="AM165" s="65">
        <v>0</v>
      </c>
      <c r="AN165" s="65">
        <v>0</v>
      </c>
      <c r="AO165" s="65">
        <v>0</v>
      </c>
      <c r="AP165" s="65">
        <v>0</v>
      </c>
      <c r="AQ165" s="65">
        <v>0</v>
      </c>
      <c r="AR165" s="65">
        <v>0</v>
      </c>
      <c r="AS165" s="65" t="e">
        <f>#VALUE!</f>
        <v>#VALUE!</v>
      </c>
      <c r="AT165" s="65" t="e">
        <f>#VALUE!</f>
        <v>#VALUE!</v>
      </c>
      <c r="AU165" s="65" t="e">
        <f>#VALUE!</f>
        <v>#VALUE!</v>
      </c>
      <c r="AV165" s="65" t="e">
        <f>#VALUE!</f>
        <v>#VALUE!</v>
      </c>
      <c r="AW165" s="65" t="e">
        <f>#VALUE!</f>
        <v>#VALUE!</v>
      </c>
      <c r="AX165" s="56" t="str">
        <f>IF('Opportunity List'!$AY165&lt;=0.1,"Early",IF(AND('Opportunity List'!$AY165&gt;0.1,'Opportunity List'!$AY165&lt;=0.25),"Establishing","Mature"))</f>
        <v>Establishing</v>
      </c>
      <c r="AY165" s="105">
        <v>0.25</v>
      </c>
      <c r="AZ165" s="11"/>
      <c r="BA165" s="11"/>
      <c r="BB165" s="11"/>
      <c r="BD165" s="11"/>
      <c r="BE165" s="11"/>
      <c r="BF165" s="11"/>
    </row>
    <row r="166" spans="1:58" x14ac:dyDescent="0.25">
      <c r="A166" s="104">
        <v>423</v>
      </c>
      <c r="B166" s="56" t="s">
        <v>286</v>
      </c>
      <c r="C166" s="56" t="s">
        <v>5</v>
      </c>
      <c r="D166" s="56" t="s">
        <v>196</v>
      </c>
      <c r="E166" s="56" t="s">
        <v>170</v>
      </c>
      <c r="F166" s="56" t="s">
        <v>2</v>
      </c>
      <c r="G166" s="56">
        <v>0</v>
      </c>
      <c r="H166" s="57">
        <v>0</v>
      </c>
      <c r="I166" s="56" t="s">
        <v>190</v>
      </c>
      <c r="J166" s="58">
        <v>1.9278668893599444</v>
      </c>
      <c r="K166" s="59">
        <f>('Opportunity List'!$J166*Convert_PJ_to_MWh)/1000</f>
        <v>535.51858037776663</v>
      </c>
      <c r="L166" s="59">
        <v>196.23253220145352</v>
      </c>
      <c r="M166" s="59">
        <f>'Opportunity List'!$N166/Convert_GJ_to_MWh</f>
        <v>9824.3999921404811</v>
      </c>
      <c r="N166" s="59">
        <v>2729</v>
      </c>
      <c r="O166" s="60">
        <v>0.36000000000000004</v>
      </c>
      <c r="P166" s="59">
        <f>'Opportunity List'!$L166*'Opportunity List'!$O166</f>
        <v>70.643711592523275</v>
      </c>
      <c r="Q166" s="60">
        <v>0.67</v>
      </c>
      <c r="R166" s="59">
        <f>'Opportunity List'!$J166*'Opportunity List'!$Q166*Convert_PJ_to_MWh</f>
        <v>358797.44885310374</v>
      </c>
      <c r="S166" s="60">
        <v>1.9485633149543848E-2</v>
      </c>
      <c r="T166" s="59">
        <v>13</v>
      </c>
      <c r="U166" s="59">
        <v>0</v>
      </c>
      <c r="V166" s="59">
        <f>(('Opportunity List'!$R166*'Opportunity List'!$S166)*'Opportunity List'!$O166)*'Opportunity List'!$T166</f>
        <v>32719.730768448997</v>
      </c>
      <c r="W166" s="59">
        <f>'Opportunity List'!$Y166*'Opportunity List'!$P166</f>
        <v>2516.9023668037689</v>
      </c>
      <c r="X166" s="59">
        <f>IF('Opportunity List'!$P166=0,0,IF(OR('Opportunity List'!$A166={600,601}),4.52,IF(OR('Opportunity List'!$A166={602,603,604,605}),1.9,('Opportunity List'!$V166/'Opportunity List'!$P166))))</f>
        <v>463.16551085506609</v>
      </c>
      <c r="Y166" s="59">
        <f>IF('Opportunity List'!$X166=0,0,'Opportunity List'!$X166/'Opportunity List'!$T166)</f>
        <v>35.628116219620466</v>
      </c>
      <c r="Z166" s="61">
        <f>'Opportunity List'!$W166*'Opportunity List'!$H166</f>
        <v>0</v>
      </c>
      <c r="AA166" s="61">
        <f>'Opportunity List'!$Z166+'Opportunity List'!$W166</f>
        <v>2516.9023668037689</v>
      </c>
      <c r="AB166" s="61">
        <f>IF('Opportunity List'!$F166="Electricity", 'Opportunity List'!$W166, 0)+IF('Opportunity List'!$G166="Electricity",'Opportunity List'!$Z166,0)</f>
        <v>2516.9023668037689</v>
      </c>
      <c r="AC166" s="61">
        <f>IF('Opportunity List'!$F166="Natural Gas",'Opportunity List'!$W166, 0)+IF('Opportunity List'!$G166="Natural Gas",'Opportunity List'!$Z166,0)</f>
        <v>0</v>
      </c>
      <c r="AD166" s="61">
        <f>'Opportunity List'!$Y166*VLOOKUP('Opportunity List'!$T166,'Discount rate'!$B$4:$D$45,3,FALSE)</f>
        <v>333.39546826586337</v>
      </c>
      <c r="AE166" s="59">
        <v>59294.601202404818</v>
      </c>
      <c r="AF166" s="62" t="s">
        <v>168</v>
      </c>
      <c r="AG166" s="63">
        <v>0</v>
      </c>
      <c r="AH166" s="64">
        <f>'Opportunity List'!$AG166*VLOOKUP('Opportunity List'!$T166,'Discount rate'!$B$4:$D$45,3,FALSE)</f>
        <v>0</v>
      </c>
      <c r="AI166" s="59">
        <f>'Opportunity List'!$AE166-'Opportunity List'!$AH166</f>
        <v>59294.601202404818</v>
      </c>
      <c r="AJ166" s="64">
        <f>'Opportunity List'!$AI166/'Opportunity List'!$AD166</f>
        <v>177.85065139254036</v>
      </c>
      <c r="AK166" s="59">
        <f>'Opportunity List'!$P166*'Opportunity List'!$AE166</f>
        <v>4188790.7063363697</v>
      </c>
      <c r="AL166" s="59">
        <v>2117</v>
      </c>
      <c r="AM166" s="65">
        <v>0.6866428509507746</v>
      </c>
      <c r="AN166" s="65" t="s">
        <v>235</v>
      </c>
      <c r="AO166" s="65">
        <v>0.92203757729228553</v>
      </c>
      <c r="AP166" s="65">
        <v>0.66461103205748751</v>
      </c>
      <c r="AQ166" s="65" t="s">
        <v>235</v>
      </c>
      <c r="AR166" s="65" t="s">
        <v>235</v>
      </c>
      <c r="AS166" s="65" t="e">
        <f>#VALUE!</f>
        <v>#VALUE!</v>
      </c>
      <c r="AT166" s="65" t="e">
        <f>#VALUE!</f>
        <v>#VALUE!</v>
      </c>
      <c r="AU166" s="65" t="e">
        <f>#VALUE!</f>
        <v>#VALUE!</v>
      </c>
      <c r="AV166" s="65" t="e">
        <f>#VALUE!</f>
        <v>#VALUE!</v>
      </c>
      <c r="AW166" s="65" t="e">
        <f>#VALUE!</f>
        <v>#VALUE!</v>
      </c>
      <c r="AX166" s="56" t="str">
        <f>IF('Opportunity List'!$AY166&lt;=0.1,"Early",IF(AND('Opportunity List'!$AY166&gt;0.1,'Opportunity List'!$AY166&lt;=0.25),"Establishing","Mature"))</f>
        <v>Establishing</v>
      </c>
      <c r="AY166" s="105">
        <v>0.25</v>
      </c>
      <c r="AZ166" s="11"/>
      <c r="BA166" s="11"/>
      <c r="BB166" s="11"/>
      <c r="BD166" s="11"/>
      <c r="BE166" s="11"/>
      <c r="BF166" s="11"/>
    </row>
    <row r="167" spans="1:58" x14ac:dyDescent="0.25">
      <c r="A167" s="104">
        <v>356</v>
      </c>
      <c r="B167" s="56" t="s">
        <v>305</v>
      </c>
      <c r="C167" s="56" t="s">
        <v>5</v>
      </c>
      <c r="D167" s="56" t="s">
        <v>196</v>
      </c>
      <c r="E167" s="56" t="s">
        <v>170</v>
      </c>
      <c r="F167" s="56" t="s">
        <v>2</v>
      </c>
      <c r="G167" s="56">
        <v>0</v>
      </c>
      <c r="H167" s="57">
        <v>0</v>
      </c>
      <c r="I167" s="56" t="s">
        <v>190</v>
      </c>
      <c r="J167" s="58">
        <v>1.9278668893599444</v>
      </c>
      <c r="K167" s="59">
        <f>('Opportunity List'!$J167*Convert_PJ_to_MWh)/1000</f>
        <v>535.51858037776663</v>
      </c>
      <c r="L167" s="59">
        <v>196.23253220145352</v>
      </c>
      <c r="M167" s="59">
        <f>'Opportunity List'!$N167/Convert_GJ_to_MWh</f>
        <v>9824.3999921404811</v>
      </c>
      <c r="N167" s="59">
        <v>2729</v>
      </c>
      <c r="O167" s="60">
        <v>0.36000000000000004</v>
      </c>
      <c r="P167" s="59">
        <f>'Opportunity List'!$L167*'Opportunity List'!$O167</f>
        <v>70.643711592523275</v>
      </c>
      <c r="Q167" s="60">
        <v>0.67</v>
      </c>
      <c r="R167" s="59">
        <f>'Opportunity List'!$J167*'Opportunity List'!$Q167*Convert_PJ_to_MWh</f>
        <v>358797.44885310374</v>
      </c>
      <c r="S167" s="60">
        <v>0.15401671617206075</v>
      </c>
      <c r="T167" s="59">
        <v>17</v>
      </c>
      <c r="U167" s="59">
        <v>0</v>
      </c>
      <c r="V167" s="59">
        <f>(('Opportunity List'!$R167*'Opportunity List'!$S167)*'Opportunity List'!$O167)*'Opportunity List'!$T167</f>
        <v>338196.12564079999</v>
      </c>
      <c r="W167" s="59">
        <f>'Opportunity List'!$Y167*'Opportunity List'!$P167</f>
        <v>19893.88974357647</v>
      </c>
      <c r="X167" s="59">
        <f>IF('Opportunity List'!$P167=0,0,IF(OR('Opportunity List'!$A167={600,601}),4.52,IF(OR('Opportunity List'!$A167={602,603,604,605}),1.9,('Opportunity List'!$V167/'Opportunity List'!$P167))))</f>
        <v>4787.3493339581792</v>
      </c>
      <c r="Y167" s="59">
        <f>IF('Opportunity List'!$X167=0,0,'Opportunity List'!$X167/'Opportunity List'!$T167)</f>
        <v>281.60878435048113</v>
      </c>
      <c r="Z167" s="61">
        <f>'Opportunity List'!$W167*'Opportunity List'!$H167</f>
        <v>0</v>
      </c>
      <c r="AA167" s="61">
        <f>'Opportunity List'!$Z167+'Opportunity List'!$W167</f>
        <v>19893.88974357647</v>
      </c>
      <c r="AB167" s="61">
        <f>IF('Opportunity List'!$F167="Electricity", 'Opportunity List'!$W167, 0)+IF('Opportunity List'!$G167="Electricity",'Opportunity List'!$Z167,0)</f>
        <v>19893.88974357647</v>
      </c>
      <c r="AC167" s="61">
        <f>IF('Opportunity List'!$F167="Natural Gas",'Opportunity List'!$W167, 0)+IF('Opportunity List'!$G167="Natural Gas",'Opportunity List'!$Z167,0)</f>
        <v>0</v>
      </c>
      <c r="AD167" s="61">
        <f>'Opportunity List'!$Y167*VLOOKUP('Opportunity List'!$T167,'Discount rate'!$B$4:$D$45,3,FALSE)</f>
        <v>3031.0181428560313</v>
      </c>
      <c r="AE167" s="59">
        <v>234339.36373549543</v>
      </c>
      <c r="AF167" s="62" t="s">
        <v>168</v>
      </c>
      <c r="AG167" s="63">
        <v>0</v>
      </c>
      <c r="AH167" s="64">
        <f>'Opportunity List'!$AG167*VLOOKUP('Opportunity List'!$T167,'Discount rate'!$B$4:$D$45,3,FALSE)</f>
        <v>0</v>
      </c>
      <c r="AI167" s="59">
        <f>'Opportunity List'!$AE167-'Opportunity List'!$AH167</f>
        <v>234339.36373549543</v>
      </c>
      <c r="AJ167" s="64">
        <f>'Opportunity List'!$AI167/'Opportunity List'!$AD167</f>
        <v>77.313744982959733</v>
      </c>
      <c r="AK167" s="59">
        <f>'Opportunity List'!$P167*'Opportunity List'!$AE167</f>
        <v>16554602.426505746</v>
      </c>
      <c r="AL167" s="59">
        <v>2117</v>
      </c>
      <c r="AM167" s="65">
        <v>0.6866428509507746</v>
      </c>
      <c r="AN167" s="65" t="s">
        <v>235</v>
      </c>
      <c r="AO167" s="65">
        <v>0.92203757729228553</v>
      </c>
      <c r="AP167" s="65">
        <v>0.66461103205748751</v>
      </c>
      <c r="AQ167" s="65" t="s">
        <v>235</v>
      </c>
      <c r="AR167" s="65" t="s">
        <v>235</v>
      </c>
      <c r="AS167" s="65" t="e">
        <f>#VALUE!</f>
        <v>#VALUE!</v>
      </c>
      <c r="AT167" s="65" t="e">
        <f>#VALUE!</f>
        <v>#VALUE!</v>
      </c>
      <c r="AU167" s="65" t="e">
        <f>#VALUE!</f>
        <v>#VALUE!</v>
      </c>
      <c r="AV167" s="65" t="e">
        <f>#VALUE!</f>
        <v>#VALUE!</v>
      </c>
      <c r="AW167" s="65" t="e">
        <f>#VALUE!</f>
        <v>#VALUE!</v>
      </c>
      <c r="AX167" s="56" t="str">
        <f>IF('Opportunity List'!$AY167&lt;=0.1,"Early",IF(AND('Opportunity List'!$AY167&gt;0.1,'Opportunity List'!$AY167&lt;=0.25),"Establishing","Mature"))</f>
        <v>Establishing</v>
      </c>
      <c r="AY167" s="105">
        <v>0.25</v>
      </c>
      <c r="AZ167" s="11"/>
      <c r="BA167" s="11"/>
      <c r="BB167" s="11"/>
      <c r="BD167" s="11"/>
      <c r="BE167" s="11"/>
      <c r="BF167" s="11"/>
    </row>
    <row r="168" spans="1:58" x14ac:dyDescent="0.25">
      <c r="A168" s="104">
        <v>355</v>
      </c>
      <c r="B168" s="56" t="s">
        <v>321</v>
      </c>
      <c r="C168" s="56" t="s">
        <v>5</v>
      </c>
      <c r="D168" s="56" t="s">
        <v>196</v>
      </c>
      <c r="E168" s="56" t="s">
        <v>170</v>
      </c>
      <c r="F168" s="56" t="s">
        <v>2</v>
      </c>
      <c r="G168" s="56">
        <v>0</v>
      </c>
      <c r="H168" s="57">
        <v>0</v>
      </c>
      <c r="I168" s="56" t="s">
        <v>190</v>
      </c>
      <c r="J168" s="58">
        <v>1.9278668893599444</v>
      </c>
      <c r="K168" s="59">
        <f>('Opportunity List'!$J168*Convert_PJ_to_MWh)/1000</f>
        <v>535.51858037776663</v>
      </c>
      <c r="L168" s="59">
        <v>196.23253220145352</v>
      </c>
      <c r="M168" s="59">
        <f>'Opportunity List'!$N168/Convert_GJ_to_MWh</f>
        <v>9824.3999921404811</v>
      </c>
      <c r="N168" s="59">
        <v>2729</v>
      </c>
      <c r="O168" s="60">
        <v>0.48</v>
      </c>
      <c r="P168" s="59">
        <f>'Opportunity List'!$L168*'Opportunity List'!$O168</f>
        <v>94.19161545669769</v>
      </c>
      <c r="Q168" s="60">
        <v>0.67</v>
      </c>
      <c r="R168" s="59">
        <f>'Opportunity List'!$J168*'Opportunity List'!$Q168*Convert_PJ_to_MWh</f>
        <v>358797.44885310374</v>
      </c>
      <c r="S168" s="60">
        <v>4.496684572971657E-2</v>
      </c>
      <c r="T168" s="59">
        <v>14</v>
      </c>
      <c r="U168" s="59">
        <v>0</v>
      </c>
      <c r="V168" s="59">
        <f>(('Opportunity List'!$R168*'Opportunity List'!$S168)*'Opportunity List'!$O168)*'Opportunity List'!$T168</f>
        <v>108420.40964693156</v>
      </c>
      <c r="W168" s="59">
        <f>'Opportunity List'!$Y168*'Opportunity List'!$P168</f>
        <v>7744.3149747808266</v>
      </c>
      <c r="X168" s="59">
        <f>IF('Opportunity List'!$P168=0,0,IF(OR('Opportunity List'!$A168={600,601}),4.52,IF(OR('Opportunity List'!$A168={602,603,604,605}),1.9,('Opportunity List'!$V168/'Opportunity List'!$P168))))</f>
        <v>1151.0622163261996</v>
      </c>
      <c r="Y168" s="59">
        <f>IF('Opportunity List'!$X168=0,0,'Opportunity List'!$X168/'Opportunity List'!$T168)</f>
        <v>82.21872973758569</v>
      </c>
      <c r="Z168" s="61">
        <f>'Opportunity List'!$W168*'Opportunity List'!$H168</f>
        <v>0</v>
      </c>
      <c r="AA168" s="61">
        <f>'Opportunity List'!$Z168+'Opportunity List'!$W168</f>
        <v>7744.3149747808266</v>
      </c>
      <c r="AB168" s="61">
        <f>IF('Opportunity List'!$F168="Electricity", 'Opportunity List'!$W168, 0)+IF('Opportunity List'!$G168="Electricity",'Opportunity List'!$Z168,0)</f>
        <v>7744.3149747808266</v>
      </c>
      <c r="AC168" s="61">
        <f>IF('Opportunity List'!$F168="Natural Gas",'Opportunity List'!$W168, 0)+IF('Opportunity List'!$G168="Natural Gas",'Opportunity List'!$Z168,0)</f>
        <v>0</v>
      </c>
      <c r="AD168" s="61">
        <f>'Opportunity List'!$Y168*VLOOKUP('Opportunity List'!$T168,'Discount rate'!$B$4:$D$45,3,FALSE)</f>
        <v>801.25999846338743</v>
      </c>
      <c r="AE168" s="59">
        <v>61827.739787291146</v>
      </c>
      <c r="AF168" s="62" t="s">
        <v>164</v>
      </c>
      <c r="AG168" s="63">
        <v>0</v>
      </c>
      <c r="AH168" s="64">
        <f>'Opportunity List'!$AG168*VLOOKUP('Opportunity List'!$T168,'Discount rate'!$B$4:$D$45,3,FALSE)</f>
        <v>0</v>
      </c>
      <c r="AI168" s="59">
        <f>'Opportunity List'!$AE168-'Opportunity List'!$AH168</f>
        <v>61827.739787291146</v>
      </c>
      <c r="AJ168" s="64">
        <f>'Opportunity List'!$AI168/'Opportunity List'!$AD168</f>
        <v>77.163142932208018</v>
      </c>
      <c r="AK168" s="59">
        <f>'Opportunity List'!$P168*'Opportunity List'!$AE168</f>
        <v>5823654.6906012958</v>
      </c>
      <c r="AL168" s="59">
        <v>5848</v>
      </c>
      <c r="AM168" s="65">
        <v>0.99999999999999978</v>
      </c>
      <c r="AN168" s="65">
        <v>1</v>
      </c>
      <c r="AO168" s="65">
        <v>0.99999999999999989</v>
      </c>
      <c r="AP168" s="65">
        <v>0.87499999999999989</v>
      </c>
      <c r="AQ168" s="65">
        <v>0.83333333333333337</v>
      </c>
      <c r="AR168" s="65">
        <v>1</v>
      </c>
      <c r="AS168" s="65" t="e">
        <f>#VALUE!</f>
        <v>#VALUE!</v>
      </c>
      <c r="AT168" s="65" t="e">
        <f>#VALUE!</f>
        <v>#VALUE!</v>
      </c>
      <c r="AU168" s="65" t="e">
        <f>#VALUE!</f>
        <v>#VALUE!</v>
      </c>
      <c r="AV168" s="65" t="e">
        <f>#VALUE!</f>
        <v>#VALUE!</v>
      </c>
      <c r="AW168" s="65" t="e">
        <f>#VALUE!</f>
        <v>#VALUE!</v>
      </c>
      <c r="AX168" s="56" t="str">
        <f>IF('Opportunity List'!$AY168&lt;=0.1,"Early",IF(AND('Opportunity List'!$AY168&gt;0.1,'Opportunity List'!$AY168&lt;=0.25),"Establishing","Mature"))</f>
        <v>Establishing</v>
      </c>
      <c r="AY168" s="105">
        <v>0.25</v>
      </c>
      <c r="AZ168" s="11"/>
      <c r="BA168" s="11"/>
      <c r="BB168" s="11"/>
      <c r="BD168" s="11"/>
      <c r="BE168" s="11"/>
      <c r="BF168" s="11"/>
    </row>
    <row r="169" spans="1:58" x14ac:dyDescent="0.25">
      <c r="A169" s="104">
        <v>398</v>
      </c>
      <c r="B169" s="56" t="s">
        <v>222</v>
      </c>
      <c r="C169" s="56" t="s">
        <v>5</v>
      </c>
      <c r="D169" s="56" t="s">
        <v>196</v>
      </c>
      <c r="E169" s="56" t="s">
        <v>186</v>
      </c>
      <c r="F169" s="56" t="s">
        <v>2</v>
      </c>
      <c r="G169" s="56">
        <v>0</v>
      </c>
      <c r="H169" s="57">
        <v>0</v>
      </c>
      <c r="I169" s="56" t="s">
        <v>190</v>
      </c>
      <c r="J169" s="58">
        <v>1.9278668893599444</v>
      </c>
      <c r="K169" s="59">
        <f>('Opportunity List'!$J169*Convert_PJ_to_MWh)/1000</f>
        <v>535.51858037776663</v>
      </c>
      <c r="L169" s="59">
        <v>196.23253220145352</v>
      </c>
      <c r="M169" s="59">
        <f>'Opportunity List'!$N169/Convert_GJ_to_MWh</f>
        <v>9824.3999921404811</v>
      </c>
      <c r="N169" s="59">
        <v>2729</v>
      </c>
      <c r="O169" s="60">
        <v>0.6</v>
      </c>
      <c r="P169" s="59">
        <f>'Opportunity List'!$L169*'Opportunity List'!$O169</f>
        <v>117.73951932087211</v>
      </c>
      <c r="Q169" s="60">
        <v>0.15</v>
      </c>
      <c r="R169" s="59">
        <f>'Opportunity List'!$J169*'Opportunity List'!$Q169*Convert_PJ_to_MWh</f>
        <v>80327.787056665009</v>
      </c>
      <c r="S169" s="60">
        <v>0.26780254790142322</v>
      </c>
      <c r="T169" s="59">
        <v>8</v>
      </c>
      <c r="U169" s="59">
        <v>0</v>
      </c>
      <c r="V169" s="59">
        <f>(('Opportunity List'!$R169*'Opportunity List'!$S169)*'Opportunity List'!$O169)*'Opportunity List'!$T169</f>
        <v>103257.53299707769</v>
      </c>
      <c r="W169" s="59">
        <f>'Opportunity List'!$Y169*'Opportunity List'!$P169</f>
        <v>12907.191624634712</v>
      </c>
      <c r="X169" s="59">
        <f>IF('Opportunity List'!$P169=0,0,IF(OR('Opportunity List'!$A169={600,601}),4.52,IF(OR('Opportunity List'!$A169={602,603,604,605}),1.9,('Opportunity List'!$V169/'Opportunity List'!$P169))))</f>
        <v>876.99978386758085</v>
      </c>
      <c r="Y169" s="59">
        <f>IF('Opportunity List'!$X169=0,0,'Opportunity List'!$X169/'Opportunity List'!$T169)</f>
        <v>109.62497298344761</v>
      </c>
      <c r="Z169" s="61">
        <f>'Opportunity List'!$W169*'Opportunity List'!$H169</f>
        <v>0</v>
      </c>
      <c r="AA169" s="61">
        <f>'Opportunity List'!$Z169+'Opportunity List'!$W169</f>
        <v>12907.191624634712</v>
      </c>
      <c r="AB169" s="61">
        <f>IF('Opportunity List'!$F169="Electricity", 'Opportunity List'!$W169, 0)+IF('Opportunity List'!$G169="Electricity",'Opportunity List'!$Z169,0)</f>
        <v>12907.191624634712</v>
      </c>
      <c r="AC169" s="61">
        <f>IF('Opportunity List'!$F169="Natural Gas",'Opportunity List'!$W169, 0)+IF('Opportunity List'!$G169="Natural Gas",'Opportunity List'!$Z169,0)</f>
        <v>0</v>
      </c>
      <c r="AD169" s="61">
        <f>'Opportunity List'!$Y169*VLOOKUP('Opportunity List'!$T169,'Discount rate'!$B$4:$D$45,3,FALSE)</f>
        <v>764.22841040322942</v>
      </c>
      <c r="AE169" s="59">
        <v>91479.254376825847</v>
      </c>
      <c r="AF169" s="62" t="s">
        <v>164</v>
      </c>
      <c r="AG169" s="63">
        <v>0</v>
      </c>
      <c r="AH169" s="64">
        <f>'Opportunity List'!$AG169*VLOOKUP('Opportunity List'!$T169,'Discount rate'!$B$4:$D$45,3,FALSE)</f>
        <v>0</v>
      </c>
      <c r="AI169" s="59">
        <f>'Opportunity List'!$AE169-'Opportunity List'!$AH169</f>
        <v>91479.254376825847</v>
      </c>
      <c r="AJ169" s="64">
        <f>'Opportunity List'!$AI169/'Opportunity List'!$AD169</f>
        <v>119.70145722344803</v>
      </c>
      <c r="AK169" s="59">
        <f>'Opportunity List'!$P169*'Opportunity List'!$AE169</f>
        <v>10770723.438159261</v>
      </c>
      <c r="AL169" s="59">
        <v>8760</v>
      </c>
      <c r="AM169" s="65">
        <v>0.50000000002664602</v>
      </c>
      <c r="AN169" s="65">
        <v>0.49652777780442386</v>
      </c>
      <c r="AO169" s="65">
        <v>0.89999999999999991</v>
      </c>
      <c r="AP169" s="65">
        <v>0.62500000005329237</v>
      </c>
      <c r="AQ169" s="65">
        <v>0.11111111113141288</v>
      </c>
      <c r="AR169" s="65">
        <v>0.77777777780315505</v>
      </c>
      <c r="AS169" s="65" t="e">
        <f>#VALUE!</f>
        <v>#VALUE!</v>
      </c>
      <c r="AT169" s="65" t="e">
        <f>#VALUE!</f>
        <v>#VALUE!</v>
      </c>
      <c r="AU169" s="65" t="e">
        <f>#VALUE!</f>
        <v>#VALUE!</v>
      </c>
      <c r="AV169" s="65" t="e">
        <f>#VALUE!</f>
        <v>#VALUE!</v>
      </c>
      <c r="AW169" s="65" t="e">
        <f>#VALUE!</f>
        <v>#VALUE!</v>
      </c>
      <c r="AX169" s="56" t="str">
        <f>IF('Opportunity List'!$AY169&lt;=0.1,"Early",IF(AND('Opportunity List'!$AY169&gt;0.1,'Opportunity List'!$AY169&lt;=0.25),"Establishing","Mature"))</f>
        <v>Mature</v>
      </c>
      <c r="AY169" s="105">
        <v>0.4</v>
      </c>
      <c r="AZ169" s="11"/>
      <c r="BA169" s="11"/>
      <c r="BB169" s="11"/>
      <c r="BD169" s="11"/>
      <c r="BE169" s="11"/>
      <c r="BF169" s="11"/>
    </row>
    <row r="170" spans="1:58" x14ac:dyDescent="0.25">
      <c r="A170" s="104">
        <v>316</v>
      </c>
      <c r="B170" s="56" t="s">
        <v>231</v>
      </c>
      <c r="C170" s="56" t="s">
        <v>5</v>
      </c>
      <c r="D170" s="56" t="s">
        <v>196</v>
      </c>
      <c r="E170" s="56" t="s">
        <v>186</v>
      </c>
      <c r="F170" s="56" t="s">
        <v>2</v>
      </c>
      <c r="G170" s="56">
        <v>0</v>
      </c>
      <c r="H170" s="57">
        <v>0</v>
      </c>
      <c r="I170" s="56" t="s">
        <v>190</v>
      </c>
      <c r="J170" s="58">
        <v>1.9278668893599444</v>
      </c>
      <c r="K170" s="59">
        <f>('Opportunity List'!$J170*Convert_PJ_to_MWh)/1000</f>
        <v>535.51858037776663</v>
      </c>
      <c r="L170" s="59">
        <v>196.23253220145352</v>
      </c>
      <c r="M170" s="59">
        <f>'Opportunity List'!$N170/Convert_GJ_to_MWh</f>
        <v>9824.3999921404811</v>
      </c>
      <c r="N170" s="59">
        <v>2729</v>
      </c>
      <c r="O170" s="60">
        <v>0.24</v>
      </c>
      <c r="P170" s="59">
        <f>'Opportunity List'!$L170*'Opportunity List'!$O170</f>
        <v>47.095807728348845</v>
      </c>
      <c r="Q170" s="60">
        <v>0.15</v>
      </c>
      <c r="R170" s="59">
        <f>'Opportunity List'!$J170*'Opportunity List'!$Q170*Convert_PJ_to_MWh</f>
        <v>80327.787056665009</v>
      </c>
      <c r="S170" s="60">
        <v>0.13390127395071161</v>
      </c>
      <c r="T170" s="59">
        <v>17</v>
      </c>
      <c r="U170" s="59">
        <v>0</v>
      </c>
      <c r="V170" s="59">
        <f>(('Opportunity List'!$R170*'Opportunity List'!$S170)*'Opportunity List'!$O170)*'Opportunity List'!$T170</f>
        <v>43884.451523758027</v>
      </c>
      <c r="W170" s="59">
        <f>'Opportunity List'!$Y170*'Opportunity List'!$P170</f>
        <v>2581.4383249269431</v>
      </c>
      <c r="X170" s="59">
        <f>IF('Opportunity List'!$P170=0,0,IF(OR('Opportunity List'!$A170={600,601}),4.52,IF(OR('Opportunity List'!$A170={602,603,604,605}),1.9,('Opportunity List'!$V170/'Opportunity List'!$P170))))</f>
        <v>931.81227035930476</v>
      </c>
      <c r="Y170" s="59">
        <f>IF('Opportunity List'!$X170=0,0,'Opportunity List'!$X170/'Opportunity List'!$T170)</f>
        <v>54.81248649172381</v>
      </c>
      <c r="Z170" s="61">
        <f>'Opportunity List'!$W170*'Opportunity List'!$H170</f>
        <v>0</v>
      </c>
      <c r="AA170" s="61">
        <f>'Opportunity List'!$Z170+'Opportunity List'!$W170</f>
        <v>2581.4383249269431</v>
      </c>
      <c r="AB170" s="61">
        <f>IF('Opportunity List'!$F170="Electricity", 'Opportunity List'!$W170, 0)+IF('Opportunity List'!$G170="Electricity",'Opportunity List'!$Z170,0)</f>
        <v>2581.4383249269431</v>
      </c>
      <c r="AC170" s="61">
        <f>IF('Opportunity List'!$F170="Natural Gas",'Opportunity List'!$W170, 0)+IF('Opportunity List'!$G170="Natural Gas",'Opportunity List'!$Z170,0)</f>
        <v>0</v>
      </c>
      <c r="AD170" s="61">
        <f>'Opportunity List'!$Y170*VLOOKUP('Opportunity List'!$T170,'Discount rate'!$B$4:$D$45,3,FALSE)</f>
        <v>589.95901493149631</v>
      </c>
      <c r="AE170" s="59">
        <v>35686.142614733282</v>
      </c>
      <c r="AF170" s="62" t="s">
        <v>164</v>
      </c>
      <c r="AG170" s="63">
        <v>0</v>
      </c>
      <c r="AH170" s="64">
        <f>'Opportunity List'!$AG170*VLOOKUP('Opportunity List'!$T170,'Discount rate'!$B$4:$D$45,3,FALSE)</f>
        <v>0</v>
      </c>
      <c r="AI170" s="59">
        <f>'Opportunity List'!$AE170-'Opportunity List'!$AH170</f>
        <v>35686.142614733282</v>
      </c>
      <c r="AJ170" s="64">
        <f>'Opportunity List'!$AI170/'Opportunity List'!$AD170</f>
        <v>60.489189437806992</v>
      </c>
      <c r="AK170" s="59">
        <f>'Opportunity List'!$P170*'Opportunity List'!$AE170</f>
        <v>1680667.7111499149</v>
      </c>
      <c r="AL170" s="59">
        <v>8760</v>
      </c>
      <c r="AM170" s="65">
        <v>0.50000000002664602</v>
      </c>
      <c r="AN170" s="65">
        <v>0.49652777780442386</v>
      </c>
      <c r="AO170" s="65">
        <v>0.89999999999999991</v>
      </c>
      <c r="AP170" s="65">
        <v>0.62500000005329237</v>
      </c>
      <c r="AQ170" s="65">
        <v>0.11111111113141288</v>
      </c>
      <c r="AR170" s="65">
        <v>0.77777777780315505</v>
      </c>
      <c r="AS170" s="65" t="e">
        <f>#VALUE!</f>
        <v>#VALUE!</v>
      </c>
      <c r="AT170" s="65" t="e">
        <f>#VALUE!</f>
        <v>#VALUE!</v>
      </c>
      <c r="AU170" s="65" t="e">
        <f>#VALUE!</f>
        <v>#VALUE!</v>
      </c>
      <c r="AV170" s="65" t="e">
        <f>#VALUE!</f>
        <v>#VALUE!</v>
      </c>
      <c r="AW170" s="65" t="e">
        <f>#VALUE!</f>
        <v>#VALUE!</v>
      </c>
      <c r="AX170" s="56" t="str">
        <f>IF('Opportunity List'!$AY170&lt;=0.1,"Early",IF(AND('Opportunity List'!$AY170&gt;0.1,'Opportunity List'!$AY170&lt;=0.25),"Establishing","Mature"))</f>
        <v>Mature</v>
      </c>
      <c r="AY170" s="105">
        <v>0.76</v>
      </c>
      <c r="AZ170" s="11"/>
      <c r="BA170" s="11"/>
      <c r="BB170" s="11"/>
      <c r="BD170" s="11"/>
      <c r="BE170" s="11"/>
      <c r="BF170" s="11"/>
    </row>
    <row r="171" spans="1:58" x14ac:dyDescent="0.25">
      <c r="A171" s="104">
        <v>234</v>
      </c>
      <c r="B171" s="56" t="s">
        <v>237</v>
      </c>
      <c r="C171" s="56" t="s">
        <v>5</v>
      </c>
      <c r="D171" s="56" t="s">
        <v>196</v>
      </c>
      <c r="E171" s="56" t="s">
        <v>186</v>
      </c>
      <c r="F171" s="56" t="s">
        <v>2</v>
      </c>
      <c r="G171" s="56">
        <v>0</v>
      </c>
      <c r="H171" s="57">
        <v>0</v>
      </c>
      <c r="I171" s="56" t="s">
        <v>190</v>
      </c>
      <c r="J171" s="58">
        <v>1.9278668893599444</v>
      </c>
      <c r="K171" s="59">
        <f>('Opportunity List'!$J171*Convert_PJ_to_MWh)/1000</f>
        <v>535.51858037776663</v>
      </c>
      <c r="L171" s="59">
        <v>196.23253220145352</v>
      </c>
      <c r="M171" s="59">
        <f>'Opportunity List'!$N171/Convert_GJ_to_MWh</f>
        <v>9824.3999921404811</v>
      </c>
      <c r="N171" s="59">
        <v>2729</v>
      </c>
      <c r="O171" s="60">
        <v>0.48</v>
      </c>
      <c r="P171" s="59">
        <f>'Opportunity List'!$L171*'Opportunity List'!$O171</f>
        <v>94.19161545669769</v>
      </c>
      <c r="Q171" s="60">
        <v>0.15</v>
      </c>
      <c r="R171" s="59">
        <f>'Opportunity List'!$J171*'Opportunity List'!$Q171*Convert_PJ_to_MWh</f>
        <v>80327.787056665009</v>
      </c>
      <c r="S171" s="60">
        <v>1.9147524023078944E-2</v>
      </c>
      <c r="T171" s="59">
        <v>10</v>
      </c>
      <c r="U171" s="59">
        <v>0</v>
      </c>
      <c r="V171" s="59">
        <f>(('Opportunity List'!$R171*'Opportunity List'!$S171)*'Opportunity List'!$O171)*'Opportunity List'!$T171</f>
        <v>7382.7755154636625</v>
      </c>
      <c r="W171" s="59">
        <f>'Opportunity List'!$Y171*'Opportunity List'!$P171</f>
        <v>738.27755154636623</v>
      </c>
      <c r="X171" s="59">
        <f>IF('Opportunity List'!$P171=0,0,IF(OR('Opportunity List'!$A171={600,601}),4.52,IF(OR('Opportunity List'!$A171={602,603,604,605}),1.9,('Opportunity List'!$V171/'Opportunity List'!$P171))))</f>
        <v>78.380389588473662</v>
      </c>
      <c r="Y171" s="59">
        <f>IF('Opportunity List'!$X171=0,0,'Opportunity List'!$X171/'Opportunity List'!$T171)</f>
        <v>7.838038958847366</v>
      </c>
      <c r="Z171" s="61">
        <f>'Opportunity List'!$W171*'Opportunity List'!$H171</f>
        <v>0</v>
      </c>
      <c r="AA171" s="61">
        <f>'Opportunity List'!$Z171+'Opportunity List'!$W171</f>
        <v>738.27755154636623</v>
      </c>
      <c r="AB171" s="61">
        <f>IF('Opportunity List'!$F171="Electricity", 'Opportunity List'!$W171, 0)+IF('Opportunity List'!$G171="Electricity",'Opportunity List'!$Z171,0)</f>
        <v>738.27755154636623</v>
      </c>
      <c r="AC171" s="61">
        <f>IF('Opportunity List'!$F171="Natural Gas",'Opportunity List'!$W171, 0)+IF('Opportunity List'!$G171="Natural Gas",'Opportunity List'!$Z171,0)</f>
        <v>0</v>
      </c>
      <c r="AD171" s="61">
        <f>'Opportunity List'!$Y171*VLOOKUP('Opportunity List'!$T171,'Discount rate'!$B$4:$D$45,3,FALSE)</f>
        <v>62.889144707318316</v>
      </c>
      <c r="AE171" s="59">
        <v>2150.7449391497539</v>
      </c>
      <c r="AF171" s="62" t="s">
        <v>164</v>
      </c>
      <c r="AG171" s="63">
        <v>0</v>
      </c>
      <c r="AH171" s="64">
        <f>'Opportunity List'!$AG171*VLOOKUP('Opportunity List'!$T171,'Discount rate'!$B$4:$D$45,3,FALSE)</f>
        <v>0</v>
      </c>
      <c r="AI171" s="59">
        <f>'Opportunity List'!$AE171-'Opportunity List'!$AH171</f>
        <v>2150.7449391497539</v>
      </c>
      <c r="AJ171" s="64">
        <f>'Opportunity List'!$AI171/'Opportunity List'!$AD171</f>
        <v>34.198985360019933</v>
      </c>
      <c r="AK171" s="59">
        <f>'Opportunity List'!$P171*'Opportunity List'!$AE171</f>
        <v>202582.1402538323</v>
      </c>
      <c r="AL171" s="59">
        <v>8760</v>
      </c>
      <c r="AM171" s="65">
        <v>0.50000000002664602</v>
      </c>
      <c r="AN171" s="65">
        <v>0.49652777780442386</v>
      </c>
      <c r="AO171" s="65">
        <v>0.89999999999999991</v>
      </c>
      <c r="AP171" s="65">
        <v>0.62500000005329237</v>
      </c>
      <c r="AQ171" s="65">
        <v>0.11111111113141288</v>
      </c>
      <c r="AR171" s="65">
        <v>0.77777777780315505</v>
      </c>
      <c r="AS171" s="65" t="e">
        <f>#VALUE!</f>
        <v>#VALUE!</v>
      </c>
      <c r="AT171" s="65" t="e">
        <f>#VALUE!</f>
        <v>#VALUE!</v>
      </c>
      <c r="AU171" s="65" t="e">
        <f>#VALUE!</f>
        <v>#VALUE!</v>
      </c>
      <c r="AV171" s="65" t="e">
        <f>#VALUE!</f>
        <v>#VALUE!</v>
      </c>
      <c r="AW171" s="65" t="e">
        <f>#VALUE!</f>
        <v>#VALUE!</v>
      </c>
      <c r="AX171" s="56" t="str">
        <f>IF('Opportunity List'!$AY171&lt;=0.1,"Early",IF(AND('Opportunity List'!$AY171&gt;0.1,'Opportunity List'!$AY171&lt;=0.25),"Establishing","Mature"))</f>
        <v>Mature</v>
      </c>
      <c r="AY171" s="105">
        <v>0.52</v>
      </c>
      <c r="AZ171" s="11"/>
      <c r="BA171" s="11"/>
      <c r="BB171" s="11"/>
      <c r="BD171" s="11"/>
      <c r="BE171" s="11"/>
      <c r="BF171" s="11"/>
    </row>
    <row r="172" spans="1:58" x14ac:dyDescent="0.25">
      <c r="A172" s="104">
        <v>385</v>
      </c>
      <c r="B172" s="56" t="s">
        <v>308</v>
      </c>
      <c r="C172" s="56" t="s">
        <v>5</v>
      </c>
      <c r="D172" s="56" t="s">
        <v>196</v>
      </c>
      <c r="E172" s="56" t="s">
        <v>186</v>
      </c>
      <c r="F172" s="56" t="s">
        <v>2</v>
      </c>
      <c r="G172" s="56">
        <v>0</v>
      </c>
      <c r="H172" s="57">
        <v>0</v>
      </c>
      <c r="I172" s="56" t="s">
        <v>190</v>
      </c>
      <c r="J172" s="58">
        <v>1.9278668893599444</v>
      </c>
      <c r="K172" s="59">
        <f>('Opportunity List'!$J172*Convert_PJ_to_MWh)/1000</f>
        <v>535.51858037776663</v>
      </c>
      <c r="L172" s="59">
        <v>196.23253220145352</v>
      </c>
      <c r="M172" s="59">
        <f>'Opportunity List'!$N172/Convert_GJ_to_MWh</f>
        <v>9824.3999921404811</v>
      </c>
      <c r="N172" s="59">
        <v>2729</v>
      </c>
      <c r="O172" s="60">
        <v>0.48</v>
      </c>
      <c r="P172" s="59">
        <f>'Opportunity List'!$L172*'Opportunity List'!$O172</f>
        <v>94.19161545669769</v>
      </c>
      <c r="Q172" s="60">
        <v>0.15</v>
      </c>
      <c r="R172" s="59">
        <f>'Opportunity List'!$J172*'Opportunity List'!$Q172*Convert_PJ_to_MWh</f>
        <v>80327.787056665009</v>
      </c>
      <c r="S172" s="60">
        <v>6.6950636975355804E-2</v>
      </c>
      <c r="T172" s="59">
        <v>7</v>
      </c>
      <c r="U172" s="59">
        <v>0</v>
      </c>
      <c r="V172" s="59">
        <f>(('Opportunity List'!$R172*'Opportunity List'!$S172)*'Opportunity List'!$O172)*'Opportunity List'!$T172</f>
        <v>18070.0682744886</v>
      </c>
      <c r="W172" s="59">
        <f>'Opportunity List'!$Y172*'Opportunity List'!$P172</f>
        <v>2581.4383249269431</v>
      </c>
      <c r="X172" s="59">
        <f>IF('Opportunity List'!$P172=0,0,IF(OR('Opportunity List'!$A172={600,601}),4.52,IF(OR('Opportunity List'!$A172={602,603,604,605}),1.9,('Opportunity List'!$V172/'Opportunity List'!$P172))))</f>
        <v>191.84370272103334</v>
      </c>
      <c r="Y172" s="59">
        <f>IF('Opportunity List'!$X172=0,0,'Opportunity List'!$X172/'Opportunity List'!$T172)</f>
        <v>27.406243245861905</v>
      </c>
      <c r="Z172" s="61">
        <f>'Opportunity List'!$W172*'Opportunity List'!$H172</f>
        <v>0</v>
      </c>
      <c r="AA172" s="61">
        <f>'Opportunity List'!$Z172+'Opportunity List'!$W172</f>
        <v>2581.4383249269431</v>
      </c>
      <c r="AB172" s="61">
        <f>IF('Opportunity List'!$F172="Electricity", 'Opportunity List'!$W172, 0)+IF('Opportunity List'!$G172="Electricity",'Opportunity List'!$Z172,0)</f>
        <v>2581.4383249269431</v>
      </c>
      <c r="AC172" s="61">
        <f>IF('Opportunity List'!$F172="Natural Gas",'Opportunity List'!$W172, 0)+IF('Opportunity List'!$G172="Natural Gas",'Opportunity List'!$Z172,0)</f>
        <v>0</v>
      </c>
      <c r="AD172" s="61">
        <f>'Opportunity List'!$Y172*VLOOKUP('Opportunity List'!$T172,'Discount rate'!$B$4:$D$45,3,FALSE)</f>
        <v>175.10641950979166</v>
      </c>
      <c r="AE172" s="59">
        <v>18244.776332324738</v>
      </c>
      <c r="AF172" s="62" t="s">
        <v>164</v>
      </c>
      <c r="AG172" s="63">
        <v>0</v>
      </c>
      <c r="AH172" s="64">
        <f>'Opportunity List'!$AG172*VLOOKUP('Opportunity List'!$T172,'Discount rate'!$B$4:$D$45,3,FALSE)</f>
        <v>0</v>
      </c>
      <c r="AI172" s="59">
        <f>'Opportunity List'!$AE172-'Opportunity List'!$AH172</f>
        <v>18244.776332324738</v>
      </c>
      <c r="AJ172" s="64">
        <f>'Opportunity List'!$AI172/'Opportunity List'!$AD172</f>
        <v>104.19250409779819</v>
      </c>
      <c r="AK172" s="59">
        <f>'Opportunity List'!$P172*'Opportunity List'!$AE172</f>
        <v>1718504.9563877911</v>
      </c>
      <c r="AL172" s="59">
        <v>8760</v>
      </c>
      <c r="AM172" s="65">
        <v>0.50000000002664602</v>
      </c>
      <c r="AN172" s="65">
        <v>0.49652777780442386</v>
      </c>
      <c r="AO172" s="65">
        <v>0.89999999999999991</v>
      </c>
      <c r="AP172" s="65">
        <v>0.62500000005329237</v>
      </c>
      <c r="AQ172" s="65">
        <v>0.11111111113141288</v>
      </c>
      <c r="AR172" s="65">
        <v>0.77777777780315505</v>
      </c>
      <c r="AS172" s="65" t="e">
        <f>#VALUE!</f>
        <v>#VALUE!</v>
      </c>
      <c r="AT172" s="65" t="e">
        <f>#VALUE!</f>
        <v>#VALUE!</v>
      </c>
      <c r="AU172" s="65" t="e">
        <f>#VALUE!</f>
        <v>#VALUE!</v>
      </c>
      <c r="AV172" s="65" t="e">
        <f>#VALUE!</f>
        <v>#VALUE!</v>
      </c>
      <c r="AW172" s="65" t="e">
        <f>#VALUE!</f>
        <v>#VALUE!</v>
      </c>
      <c r="AX172" s="56" t="str">
        <f>IF('Opportunity List'!$AY172&lt;=0.1,"Early",IF(AND('Opportunity List'!$AY172&gt;0.1,'Opportunity List'!$AY172&lt;=0.25),"Establishing","Mature"))</f>
        <v>Mature</v>
      </c>
      <c r="AY172" s="105">
        <v>0.52</v>
      </c>
      <c r="AZ172" s="11"/>
      <c r="BA172" s="11"/>
      <c r="BB172" s="11"/>
      <c r="BD172" s="11"/>
      <c r="BE172" s="11"/>
      <c r="BF172" s="11"/>
    </row>
    <row r="173" spans="1:58" x14ac:dyDescent="0.25">
      <c r="A173" s="104">
        <v>296</v>
      </c>
      <c r="B173" s="56" t="s">
        <v>309</v>
      </c>
      <c r="C173" s="56" t="s">
        <v>5</v>
      </c>
      <c r="D173" s="56" t="s">
        <v>196</v>
      </c>
      <c r="E173" s="56" t="s">
        <v>186</v>
      </c>
      <c r="F173" s="56" t="s">
        <v>2</v>
      </c>
      <c r="G173" s="56">
        <v>0</v>
      </c>
      <c r="H173" s="57">
        <v>0</v>
      </c>
      <c r="I173" s="56" t="s">
        <v>190</v>
      </c>
      <c r="J173" s="58">
        <v>1.9278668893599444</v>
      </c>
      <c r="K173" s="59">
        <f>('Opportunity List'!$J173*Convert_PJ_to_MWh)/1000</f>
        <v>535.51858037776663</v>
      </c>
      <c r="L173" s="59">
        <v>196.23253220145352</v>
      </c>
      <c r="M173" s="59">
        <f>'Opportunity List'!$N173/Convert_GJ_to_MWh</f>
        <v>9824.3999921404811</v>
      </c>
      <c r="N173" s="59">
        <v>2729</v>
      </c>
      <c r="O173" s="60">
        <v>0.8</v>
      </c>
      <c r="P173" s="59">
        <f>'Opportunity List'!$L173*'Opportunity List'!$O173</f>
        <v>156.98602576116284</v>
      </c>
      <c r="Q173" s="60">
        <v>0.15</v>
      </c>
      <c r="R173" s="59">
        <f>'Opportunity List'!$J173*'Opportunity List'!$Q173*Convert_PJ_to_MWh</f>
        <v>80327.787056665009</v>
      </c>
      <c r="S173" s="60">
        <v>0.34814331227185014</v>
      </c>
      <c r="T173" s="59">
        <v>7</v>
      </c>
      <c r="U173" s="59">
        <v>0</v>
      </c>
      <c r="V173" s="59">
        <f>(('Opportunity List'!$R173*'Opportunity List'!$S173)*'Opportunity List'!$O173)*'Opportunity List'!$T173</f>
        <v>156607.25837890117</v>
      </c>
      <c r="W173" s="59">
        <f>'Opportunity List'!$Y173*'Opportunity List'!$P173</f>
        <v>22372.465482700169</v>
      </c>
      <c r="X173" s="59">
        <f>IF('Opportunity List'!$P173=0,0,IF(OR('Opportunity List'!$A173={600,601}),4.52,IF(OR('Opportunity List'!$A173={602,603,604,605}),1.9,('Opportunity List'!$V173/'Opportunity List'!$P173))))</f>
        <v>997.58725414937305</v>
      </c>
      <c r="Y173" s="59">
        <f>IF('Opportunity List'!$X173=0,0,'Opportunity List'!$X173/'Opportunity List'!$T173)</f>
        <v>142.51246487848186</v>
      </c>
      <c r="Z173" s="61">
        <f>'Opportunity List'!$W173*'Opportunity List'!$H173</f>
        <v>0</v>
      </c>
      <c r="AA173" s="61">
        <f>'Opportunity List'!$Z173+'Opportunity List'!$W173</f>
        <v>22372.465482700169</v>
      </c>
      <c r="AB173" s="61">
        <f>IF('Opportunity List'!$F173="Electricity", 'Opportunity List'!$W173, 0)+IF('Opportunity List'!$G173="Electricity",'Opportunity List'!$Z173,0)</f>
        <v>22372.465482700169</v>
      </c>
      <c r="AC173" s="61">
        <f>IF('Opportunity List'!$F173="Natural Gas",'Opportunity List'!$W173, 0)+IF('Opportunity List'!$G173="Natural Gas",'Opportunity List'!$Z173,0)</f>
        <v>0</v>
      </c>
      <c r="AD173" s="61">
        <f>'Opportunity List'!$Y173*VLOOKUP('Opportunity List'!$T173,'Discount rate'!$B$4:$D$45,3,FALSE)</f>
        <v>910.55338145091639</v>
      </c>
      <c r="AE173" s="59">
        <v>47436.41846404432</v>
      </c>
      <c r="AF173" s="62" t="s">
        <v>164</v>
      </c>
      <c r="AG173" s="63">
        <v>0</v>
      </c>
      <c r="AH173" s="64">
        <f>'Opportunity List'!$AG173*VLOOKUP('Opportunity List'!$T173,'Discount rate'!$B$4:$D$45,3,FALSE)</f>
        <v>0</v>
      </c>
      <c r="AI173" s="59">
        <f>'Opportunity List'!$AE173-'Opportunity List'!$AH173</f>
        <v>47436.41846404432</v>
      </c>
      <c r="AJ173" s="64">
        <f>'Opportunity List'!$AI173/'Opportunity List'!$AD173</f>
        <v>52.096252048899117</v>
      </c>
      <c r="AK173" s="59">
        <f>'Opportunity List'!$P173*'Opportunity List'!$AE173</f>
        <v>7446854.8110137619</v>
      </c>
      <c r="AL173" s="59">
        <v>8760</v>
      </c>
      <c r="AM173" s="65">
        <v>0.50000000002664602</v>
      </c>
      <c r="AN173" s="65">
        <v>0.49652777780442386</v>
      </c>
      <c r="AO173" s="65">
        <v>0.89999999999999991</v>
      </c>
      <c r="AP173" s="65">
        <v>0.62500000005329237</v>
      </c>
      <c r="AQ173" s="65">
        <v>0.11111111113141288</v>
      </c>
      <c r="AR173" s="65">
        <v>0.77777777780315505</v>
      </c>
      <c r="AS173" s="65" t="e">
        <f>#VALUE!</f>
        <v>#VALUE!</v>
      </c>
      <c r="AT173" s="65" t="e">
        <f>#VALUE!</f>
        <v>#VALUE!</v>
      </c>
      <c r="AU173" s="65" t="e">
        <f>#VALUE!</f>
        <v>#VALUE!</v>
      </c>
      <c r="AV173" s="65" t="e">
        <f>#VALUE!</f>
        <v>#VALUE!</v>
      </c>
      <c r="AW173" s="65" t="e">
        <f>#VALUE!</f>
        <v>#VALUE!</v>
      </c>
      <c r="AX173" s="56" t="str">
        <f>IF('Opportunity List'!$AY173&lt;=0.1,"Early",IF(AND('Opportunity List'!$AY173&gt;0.1,'Opportunity List'!$AY173&lt;=0.25),"Establishing","Mature"))</f>
        <v>Establishing</v>
      </c>
      <c r="AY173" s="105">
        <v>0.19999999999999996</v>
      </c>
      <c r="AZ173" s="11"/>
      <c r="BA173" s="11"/>
      <c r="BB173" s="11"/>
      <c r="BD173" s="11"/>
      <c r="BE173" s="11"/>
      <c r="BF173" s="11"/>
    </row>
    <row r="174" spans="1:58" x14ac:dyDescent="0.25">
      <c r="A174" s="104">
        <v>278</v>
      </c>
      <c r="B174" s="56" t="s">
        <v>310</v>
      </c>
      <c r="C174" s="56" t="s">
        <v>5</v>
      </c>
      <c r="D174" s="56" t="s">
        <v>196</v>
      </c>
      <c r="E174" s="56" t="s">
        <v>186</v>
      </c>
      <c r="F174" s="56" t="s">
        <v>2</v>
      </c>
      <c r="G174" s="56">
        <v>0</v>
      </c>
      <c r="H174" s="57">
        <v>0</v>
      </c>
      <c r="I174" s="56" t="s">
        <v>190</v>
      </c>
      <c r="J174" s="58">
        <v>1.9278668893599444</v>
      </c>
      <c r="K174" s="59">
        <f>('Opportunity List'!$J174*Convert_PJ_to_MWh)/1000</f>
        <v>535.51858037776663</v>
      </c>
      <c r="L174" s="59">
        <v>196.23253220145352</v>
      </c>
      <c r="M174" s="59">
        <f>'Opportunity List'!$N174/Convert_GJ_to_MWh</f>
        <v>9824.3999921404811</v>
      </c>
      <c r="N174" s="59">
        <v>2729</v>
      </c>
      <c r="O174" s="60">
        <v>0.6</v>
      </c>
      <c r="P174" s="59">
        <f>'Opportunity List'!$L174*'Opportunity List'!$O174</f>
        <v>117.73951932087211</v>
      </c>
      <c r="Q174" s="60">
        <v>0.15</v>
      </c>
      <c r="R174" s="59">
        <f>'Opportunity List'!$J174*'Opportunity List'!$Q174*Convert_PJ_to_MWh</f>
        <v>80327.787056665009</v>
      </c>
      <c r="S174" s="60">
        <v>8.0059763616990715E-2</v>
      </c>
      <c r="T174" s="59">
        <v>13</v>
      </c>
      <c r="U174" s="59">
        <v>0</v>
      </c>
      <c r="V174" s="59">
        <f>(('Opportunity List'!$R174*'Opportunity List'!$S174)*'Opportunity List'!$O174)*'Opportunity List'!$T174</f>
        <v>50161.984420334018</v>
      </c>
      <c r="W174" s="59">
        <f>'Opportunity List'!$Y174*'Opportunity List'!$P174</f>
        <v>3858.6141861795395</v>
      </c>
      <c r="X174" s="59">
        <f>IF('Opportunity List'!$P174=0,0,IF(OR('Opportunity List'!$A174={600,601}),4.52,IF(OR('Opportunity List'!$A174={602,603,604,605}),1.9,('Opportunity List'!$V174/'Opportunity List'!$P174))))</f>
        <v>426.04203507599698</v>
      </c>
      <c r="Y174" s="59">
        <f>IF('Opportunity List'!$X174=0,0,'Opportunity List'!$X174/'Opportunity List'!$T174)</f>
        <v>32.77246423661515</v>
      </c>
      <c r="Z174" s="61">
        <f>'Opportunity List'!$W174*'Opportunity List'!$H174</f>
        <v>0</v>
      </c>
      <c r="AA174" s="61">
        <f>'Opportunity List'!$Z174+'Opportunity List'!$W174</f>
        <v>3858.6141861795395</v>
      </c>
      <c r="AB174" s="61">
        <f>IF('Opportunity List'!$F174="Electricity", 'Opportunity List'!$W174, 0)+IF('Opportunity List'!$G174="Electricity",'Opportunity List'!$Z174,0)</f>
        <v>3858.6141861795395</v>
      </c>
      <c r="AC174" s="61">
        <f>IF('Opportunity List'!$F174="Natural Gas",'Opportunity List'!$W174, 0)+IF('Opportunity List'!$G174="Natural Gas",'Opportunity List'!$Z174,0)</f>
        <v>0</v>
      </c>
      <c r="AD174" s="61">
        <f>'Opportunity List'!$Y174*VLOOKUP('Opportunity List'!$T174,'Discount rate'!$B$4:$D$45,3,FALSE)</f>
        <v>306.67327436120513</v>
      </c>
      <c r="AE174" s="59">
        <v>13635.722399366901</v>
      </c>
      <c r="AF174" s="62" t="s">
        <v>164</v>
      </c>
      <c r="AG174" s="63">
        <v>0</v>
      </c>
      <c r="AH174" s="64">
        <f>'Opportunity List'!$AG174*VLOOKUP('Opportunity List'!$T174,'Discount rate'!$B$4:$D$45,3,FALSE)</f>
        <v>0</v>
      </c>
      <c r="AI174" s="59">
        <f>'Opportunity List'!$AE174-'Opportunity List'!$AH174</f>
        <v>13635.722399366901</v>
      </c>
      <c r="AJ174" s="64">
        <f>'Opportunity List'!$AI174/'Opportunity List'!$AD174</f>
        <v>44.463354127515231</v>
      </c>
      <c r="AK174" s="59">
        <f>'Opportunity List'!$P174*'Opportunity List'!$AE174</f>
        <v>1605463.4008943078</v>
      </c>
      <c r="AL174" s="59">
        <v>8760</v>
      </c>
      <c r="AM174" s="65">
        <v>0.50000000002664602</v>
      </c>
      <c r="AN174" s="65">
        <v>0.49652777780442386</v>
      </c>
      <c r="AO174" s="65">
        <v>0.89999999999999991</v>
      </c>
      <c r="AP174" s="65">
        <v>0.62500000005329237</v>
      </c>
      <c r="AQ174" s="65">
        <v>0.11111111113141288</v>
      </c>
      <c r="AR174" s="65">
        <v>0.77777777780315505</v>
      </c>
      <c r="AS174" s="65" t="e">
        <f>#VALUE!</f>
        <v>#VALUE!</v>
      </c>
      <c r="AT174" s="65" t="e">
        <f>#VALUE!</f>
        <v>#VALUE!</v>
      </c>
      <c r="AU174" s="65" t="e">
        <f>#VALUE!</f>
        <v>#VALUE!</v>
      </c>
      <c r="AV174" s="65" t="e">
        <f>#VALUE!</f>
        <v>#VALUE!</v>
      </c>
      <c r="AW174" s="65" t="e">
        <f>#VALUE!</f>
        <v>#VALUE!</v>
      </c>
      <c r="AX174" s="56" t="str">
        <f>IF('Opportunity List'!$AY174&lt;=0.1,"Early",IF(AND('Opportunity List'!$AY174&gt;0.1,'Opportunity List'!$AY174&lt;=0.25),"Establishing","Mature"))</f>
        <v>Mature</v>
      </c>
      <c r="AY174" s="105">
        <v>0.4</v>
      </c>
      <c r="AZ174" s="11"/>
      <c r="BA174" s="11"/>
      <c r="BB174" s="11"/>
      <c r="BD174" s="11"/>
      <c r="BE174" s="11"/>
      <c r="BF174" s="11"/>
    </row>
    <row r="175" spans="1:58" x14ac:dyDescent="0.25">
      <c r="A175" s="104">
        <v>347</v>
      </c>
      <c r="B175" s="56" t="s">
        <v>314</v>
      </c>
      <c r="C175" s="56" t="s">
        <v>5</v>
      </c>
      <c r="D175" s="56" t="s">
        <v>196</v>
      </c>
      <c r="E175" s="56" t="s">
        <v>186</v>
      </c>
      <c r="F175" s="56" t="s">
        <v>2</v>
      </c>
      <c r="G175" s="56">
        <v>0</v>
      </c>
      <c r="H175" s="57">
        <v>0</v>
      </c>
      <c r="I175" s="56" t="s">
        <v>190</v>
      </c>
      <c r="J175" s="58">
        <v>1.9278668893599444</v>
      </c>
      <c r="K175" s="59">
        <f>('Opportunity List'!$J175*Convert_PJ_to_MWh)/1000</f>
        <v>535.51858037776663</v>
      </c>
      <c r="L175" s="59">
        <v>196.23253220145352</v>
      </c>
      <c r="M175" s="59">
        <f>'Opportunity List'!$N175/Convert_GJ_to_MWh</f>
        <v>9824.3999921404811</v>
      </c>
      <c r="N175" s="59">
        <v>2729</v>
      </c>
      <c r="O175" s="60">
        <v>0.32000000000000006</v>
      </c>
      <c r="P175" s="59">
        <f>'Opportunity List'!$L175*'Opportunity List'!$O175</f>
        <v>62.794410304465138</v>
      </c>
      <c r="Q175" s="60">
        <v>0.15</v>
      </c>
      <c r="R175" s="59">
        <f>'Opportunity List'!$J175*'Opportunity List'!$Q175*Convert_PJ_to_MWh</f>
        <v>80327.787056665009</v>
      </c>
      <c r="S175" s="60">
        <v>0.10224840829487476</v>
      </c>
      <c r="T175" s="59">
        <v>8</v>
      </c>
      <c r="U175" s="59">
        <v>0</v>
      </c>
      <c r="V175" s="59">
        <f>(('Opportunity List'!$R175*'Opportunity List'!$S175)*'Opportunity List'!$O175)*'Opportunity List'!$T175</f>
        <v>21026.274223087723</v>
      </c>
      <c r="W175" s="59">
        <f>'Opportunity List'!$Y175*'Opportunity List'!$P175</f>
        <v>2628.2842778859654</v>
      </c>
      <c r="X175" s="59">
        <f>IF('Opportunity List'!$P175=0,0,IF(OR('Opportunity List'!$A175={600,601}),4.52,IF(OR('Opportunity List'!$A175={602,603,604,605}),1.9,('Opportunity List'!$V175/'Opportunity List'!$P175))))</f>
        <v>334.8430874840559</v>
      </c>
      <c r="Y175" s="59">
        <f>IF('Opportunity List'!$X175=0,0,'Opportunity List'!$X175/'Opportunity List'!$T175)</f>
        <v>41.855385935506987</v>
      </c>
      <c r="Z175" s="61">
        <f>'Opportunity List'!$W175*'Opportunity List'!$H175</f>
        <v>0</v>
      </c>
      <c r="AA175" s="61">
        <f>'Opportunity List'!$Z175+'Opportunity List'!$W175</f>
        <v>2628.2842778859654</v>
      </c>
      <c r="AB175" s="61">
        <f>IF('Opportunity List'!$F175="Electricity", 'Opportunity List'!$W175, 0)+IF('Opportunity List'!$G175="Electricity",'Opportunity List'!$Z175,0)</f>
        <v>2628.2842778859654</v>
      </c>
      <c r="AC175" s="61">
        <f>IF('Opportunity List'!$F175="Natural Gas",'Opportunity List'!$W175, 0)+IF('Opportunity List'!$G175="Natural Gas",'Opportunity List'!$Z175,0)</f>
        <v>0</v>
      </c>
      <c r="AD175" s="61">
        <f>'Opportunity List'!$Y175*VLOOKUP('Opportunity List'!$T175,'Discount rate'!$B$4:$D$45,3,FALSE)</f>
        <v>291.78638944919925</v>
      </c>
      <c r="AE175" s="59">
        <v>21598.642886346654</v>
      </c>
      <c r="AF175" s="62" t="s">
        <v>164</v>
      </c>
      <c r="AG175" s="63">
        <v>0</v>
      </c>
      <c r="AH175" s="64">
        <f>'Opportunity List'!$AG175*VLOOKUP('Opportunity List'!$T175,'Discount rate'!$B$4:$D$45,3,FALSE)</f>
        <v>0</v>
      </c>
      <c r="AI175" s="59">
        <f>'Opportunity List'!$AE175-'Opportunity List'!$AH175</f>
        <v>21598.642886346654</v>
      </c>
      <c r="AJ175" s="64">
        <f>'Opportunity List'!$AI175/'Opportunity List'!$AD175</f>
        <v>74.022105441991599</v>
      </c>
      <c r="AK175" s="59">
        <f>'Opportunity List'!$P175*'Opportunity List'!$AE175</f>
        <v>1356274.043424869</v>
      </c>
      <c r="AL175" s="59">
        <v>8760</v>
      </c>
      <c r="AM175" s="65">
        <v>0.50000000002664602</v>
      </c>
      <c r="AN175" s="65">
        <v>0.49652777780442386</v>
      </c>
      <c r="AO175" s="65">
        <v>0.89999999999999991</v>
      </c>
      <c r="AP175" s="65">
        <v>0.62500000005329237</v>
      </c>
      <c r="AQ175" s="65">
        <v>0.11111111113141288</v>
      </c>
      <c r="AR175" s="65">
        <v>0.77777777780315505</v>
      </c>
      <c r="AS175" s="65" t="e">
        <f>#VALUE!</f>
        <v>#VALUE!</v>
      </c>
      <c r="AT175" s="65" t="e">
        <f>#VALUE!</f>
        <v>#VALUE!</v>
      </c>
      <c r="AU175" s="65" t="e">
        <f>#VALUE!</f>
        <v>#VALUE!</v>
      </c>
      <c r="AV175" s="65" t="e">
        <f>#VALUE!</f>
        <v>#VALUE!</v>
      </c>
      <c r="AW175" s="65" t="e">
        <f>#VALUE!</f>
        <v>#VALUE!</v>
      </c>
      <c r="AX175" s="56" t="str">
        <f>IF('Opportunity List'!$AY175&lt;=0.1,"Early",IF(AND('Opportunity List'!$AY175&gt;0.1,'Opportunity List'!$AY175&lt;=0.25),"Establishing","Mature"))</f>
        <v>Mature</v>
      </c>
      <c r="AY175" s="105">
        <v>0.67999999999999994</v>
      </c>
      <c r="AZ175" s="11"/>
      <c r="BA175" s="11"/>
      <c r="BB175" s="11"/>
      <c r="BD175" s="11"/>
      <c r="BE175" s="11"/>
      <c r="BF175" s="11"/>
    </row>
    <row r="176" spans="1:58" x14ac:dyDescent="0.25">
      <c r="A176" s="104">
        <v>267</v>
      </c>
      <c r="B176" s="56" t="s">
        <v>226</v>
      </c>
      <c r="C176" s="56" t="s">
        <v>5</v>
      </c>
      <c r="D176" s="56" t="s">
        <v>196</v>
      </c>
      <c r="E176" s="56" t="s">
        <v>227</v>
      </c>
      <c r="F176" s="56" t="s">
        <v>2</v>
      </c>
      <c r="G176" s="56">
        <v>0</v>
      </c>
      <c r="H176" s="57">
        <v>0</v>
      </c>
      <c r="I176" s="56" t="s">
        <v>190</v>
      </c>
      <c r="J176" s="58">
        <v>1.9278668893599444</v>
      </c>
      <c r="K176" s="59">
        <f>('Opportunity List'!$J176*Convert_PJ_to_MWh)/1000</f>
        <v>535.51858037776663</v>
      </c>
      <c r="L176" s="59">
        <v>196.23253220145352</v>
      </c>
      <c r="M176" s="59">
        <f>'Opportunity List'!$N176/Convert_GJ_to_MWh</f>
        <v>9824.3999921404811</v>
      </c>
      <c r="N176" s="59">
        <v>2729</v>
      </c>
      <c r="O176" s="60">
        <v>0.48000000000000009</v>
      </c>
      <c r="P176" s="59">
        <f>'Opportunity List'!$L176*'Opportunity List'!$O176</f>
        <v>94.191615456697704</v>
      </c>
      <c r="Q176" s="60">
        <v>0.04</v>
      </c>
      <c r="R176" s="59">
        <f>'Opportunity List'!$J176*'Opportunity List'!$Q176*Convert_PJ_to_MWh</f>
        <v>21420.743215110666</v>
      </c>
      <c r="S176" s="60">
        <v>0.16094963097417408</v>
      </c>
      <c r="T176" s="59">
        <v>10</v>
      </c>
      <c r="U176" s="59">
        <v>0</v>
      </c>
      <c r="V176" s="59">
        <f>(('Opportunity List'!$R176*'Opportunity List'!$S176)*'Opportunity List'!$O176)*'Opportunity List'!$T176</f>
        <v>16548.771435190109</v>
      </c>
      <c r="W176" s="59">
        <f>'Opportunity List'!$Y176*'Opportunity List'!$P176</f>
        <v>1654.8771435190108</v>
      </c>
      <c r="X176" s="59">
        <f>IF('Opportunity List'!$P176=0,0,IF(OR('Opportunity List'!$A176={600,601}),4.52,IF(OR('Opportunity List'!$A176={602,603,604,605}),1.9,('Opportunity List'!$V176/'Opportunity List'!$P176))))</f>
        <v>175.69261717140844</v>
      </c>
      <c r="Y176" s="59">
        <f>IF('Opportunity List'!$X176=0,0,'Opportunity List'!$X176/'Opportunity List'!$T176)</f>
        <v>17.569261717140844</v>
      </c>
      <c r="Z176" s="61">
        <f>'Opportunity List'!$W176*'Opportunity List'!$H176</f>
        <v>0</v>
      </c>
      <c r="AA176" s="61">
        <f>'Opportunity List'!$Z176+'Opportunity List'!$W176</f>
        <v>1654.8771435190108</v>
      </c>
      <c r="AB176" s="61">
        <f>IF('Opportunity List'!$F176="Electricity", 'Opportunity List'!$W176, 0)+IF('Opportunity List'!$G176="Electricity",'Opportunity List'!$Z176,0)</f>
        <v>1654.8771435190108</v>
      </c>
      <c r="AC176" s="61">
        <f>IF('Opportunity List'!$F176="Natural Gas",'Opportunity List'!$W176, 0)+IF('Opportunity List'!$G176="Natural Gas",'Opportunity List'!$Z176,0)</f>
        <v>0</v>
      </c>
      <c r="AD176" s="61">
        <f>'Opportunity List'!$Y176*VLOOKUP('Opportunity List'!$T176,'Discount rate'!$B$4:$D$45,3,FALSE)</f>
        <v>140.9684040014651</v>
      </c>
      <c r="AE176" s="59">
        <v>5848.069862725717</v>
      </c>
      <c r="AF176" s="62" t="s">
        <v>164</v>
      </c>
      <c r="AG176" s="63">
        <v>0</v>
      </c>
      <c r="AH176" s="64">
        <f>'Opportunity List'!$AG176*VLOOKUP('Opportunity List'!$T176,'Discount rate'!$B$4:$D$45,3,FALSE)</f>
        <v>0</v>
      </c>
      <c r="AI176" s="59">
        <f>'Opportunity List'!$AE176-'Opportunity List'!$AH176</f>
        <v>5848.069862725717</v>
      </c>
      <c r="AJ176" s="64">
        <f>'Opportunity List'!$AI176/'Opportunity List'!$AD176</f>
        <v>41.484968948537841</v>
      </c>
      <c r="AK176" s="59">
        <f>'Opportunity List'!$P176*'Opportunity List'!$AE176</f>
        <v>550839.14767376368</v>
      </c>
      <c r="AL176" s="59">
        <v>8760</v>
      </c>
      <c r="AM176" s="65">
        <v>0.52511673104971723</v>
      </c>
      <c r="AN176" s="65">
        <v>0.55014618045231711</v>
      </c>
      <c r="AO176" s="65">
        <v>0.69104211075204125</v>
      </c>
      <c r="AP176" s="65">
        <v>0.42172968672218053</v>
      </c>
      <c r="AQ176" s="65">
        <v>0.50271661225473896</v>
      </c>
      <c r="AR176" s="65">
        <v>0.5121790134884675</v>
      </c>
      <c r="AS176" s="65" t="e">
        <f>#VALUE!</f>
        <v>#VALUE!</v>
      </c>
      <c r="AT176" s="65" t="e">
        <f>#VALUE!</f>
        <v>#VALUE!</v>
      </c>
      <c r="AU176" s="65" t="e">
        <f>#VALUE!</f>
        <v>#VALUE!</v>
      </c>
      <c r="AV176" s="65" t="e">
        <f>#VALUE!</f>
        <v>#VALUE!</v>
      </c>
      <c r="AW176" s="65" t="e">
        <f>#VALUE!</f>
        <v>#VALUE!</v>
      </c>
      <c r="AX176" s="56" t="str">
        <f>IF('Opportunity List'!$AY176&lt;=0.1,"Early",IF(AND('Opportunity List'!$AY176&gt;0.1,'Opportunity List'!$AY176&lt;=0.25),"Establishing","Mature"))</f>
        <v>Establishing</v>
      </c>
      <c r="AY176" s="105">
        <v>0.25</v>
      </c>
      <c r="AZ176" s="11"/>
      <c r="BA176" s="11"/>
      <c r="BB176" s="11"/>
      <c r="BD176" s="11"/>
      <c r="BE176" s="11"/>
      <c r="BF176" s="11"/>
    </row>
    <row r="177" spans="1:58" x14ac:dyDescent="0.25">
      <c r="A177" s="104">
        <v>426</v>
      </c>
      <c r="B177" s="56" t="s">
        <v>301</v>
      </c>
      <c r="C177" s="56" t="s">
        <v>5</v>
      </c>
      <c r="D177" s="56" t="s">
        <v>301</v>
      </c>
      <c r="E177" s="56" t="s">
        <v>186</v>
      </c>
      <c r="F177" s="56" t="s">
        <v>2</v>
      </c>
      <c r="G177" s="56">
        <v>0</v>
      </c>
      <c r="H177" s="57">
        <v>0</v>
      </c>
      <c r="I177" s="56" t="s">
        <v>302</v>
      </c>
      <c r="J177" s="58">
        <v>1.6235021612272051</v>
      </c>
      <c r="K177" s="59">
        <f>('Opportunity List'!$J177*Convert_PJ_to_MWh)/1000</f>
        <v>450.97282256311621</v>
      </c>
      <c r="L177" s="59">
        <v>578170.28533732845</v>
      </c>
      <c r="M177" s="59">
        <f>'Opportunity List'!$N177/Convert_GJ_to_MWh</f>
        <v>2.8079999977536003</v>
      </c>
      <c r="N177" s="59">
        <v>0.78</v>
      </c>
      <c r="O177" s="60">
        <v>0.8</v>
      </c>
      <c r="P177" s="59">
        <f>'Opportunity List'!$L177*'Opportunity List'!$O177</f>
        <v>462536.22826986277</v>
      </c>
      <c r="Q177" s="60">
        <v>1</v>
      </c>
      <c r="R177" s="59">
        <f>'Opportunity List'!$J177*'Opportunity List'!$Q177*Convert_PJ_to_MWh</f>
        <v>450972.82256311621</v>
      </c>
      <c r="S177" s="60">
        <v>0.38</v>
      </c>
      <c r="T177" s="59">
        <v>13</v>
      </c>
      <c r="U177" s="59">
        <v>0</v>
      </c>
      <c r="V177" s="59">
        <f>(('Opportunity List'!$R177*'Opportunity List'!$S177)*'Opportunity List'!$O177)*'Opportunity List'!$T177</f>
        <v>1782244.5947694355</v>
      </c>
      <c r="W177" s="59">
        <f>'Opportunity List'!$Y177*'Opportunity List'!$P177</f>
        <v>137095.73805918734</v>
      </c>
      <c r="X177" s="59">
        <f>IF('Opportunity List'!$P177=0,0,IF(OR('Opportunity List'!$A177={600,601}),4.52,IF(OR('Opportunity List'!$A177={602,603,604,605}),1.9,('Opportunity List'!$V177/'Opportunity List'!$P177))))</f>
        <v>3.8532000000000006</v>
      </c>
      <c r="Y177" s="59">
        <f>IF('Opportunity List'!$X177=0,0,'Opportunity List'!$X177/'Opportunity List'!$T177)</f>
        <v>0.29640000000000005</v>
      </c>
      <c r="Z177" s="61">
        <f>'Opportunity List'!$W177*'Opportunity List'!$H177</f>
        <v>0</v>
      </c>
      <c r="AA177" s="61">
        <f>'Opportunity List'!$Z177+'Opportunity List'!$W177</f>
        <v>137095.73805918734</v>
      </c>
      <c r="AB177" s="61">
        <f>IF('Opportunity List'!$F177="Electricity", 'Opportunity List'!$W177, 0)+IF('Opportunity List'!$G177="Electricity",'Opportunity List'!$Z177,0)</f>
        <v>137095.73805918734</v>
      </c>
      <c r="AC177" s="61">
        <f>IF('Opportunity List'!$F177="Natural Gas",'Opportunity List'!$W177, 0)+IF('Opportunity List'!$G177="Natural Gas",'Opportunity List'!$Z177,0)</f>
        <v>0</v>
      </c>
      <c r="AD177" s="61">
        <f>'Opportunity List'!$Y177*VLOOKUP('Opportunity List'!$T177,'Discount rate'!$B$4:$D$45,3,FALSE)</f>
        <v>2.7736076806548211</v>
      </c>
      <c r="AE177" s="59">
        <v>529.76953907815641</v>
      </c>
      <c r="AF177" s="62" t="s">
        <v>168</v>
      </c>
      <c r="AG177" s="63">
        <v>0</v>
      </c>
      <c r="AH177" s="64">
        <f>'Opportunity List'!$AG177*VLOOKUP('Opportunity List'!$T177,'Discount rate'!$B$4:$D$45,3,FALSE)</f>
        <v>0</v>
      </c>
      <c r="AI177" s="59">
        <f>'Opportunity List'!$AE177-'Opportunity List'!$AH177</f>
        <v>529.76953907815641</v>
      </c>
      <c r="AJ177" s="64">
        <f>'Opportunity List'!$AI177/'Opportunity List'!$AD177</f>
        <v>191.00377561439515</v>
      </c>
      <c r="AK177" s="59">
        <f>'Opportunity List'!$P177*'Opportunity List'!$AE177</f>
        <v>245037604.45747414</v>
      </c>
      <c r="AL177" s="59">
        <v>5302</v>
      </c>
      <c r="AM177" s="65">
        <v>0.93174609672277531</v>
      </c>
      <c r="AN177" s="65">
        <v>0.96896554219591469</v>
      </c>
      <c r="AO177" s="65">
        <v>3.0000072238850536E-2</v>
      </c>
      <c r="AP177" s="65">
        <v>0.53750009029856316</v>
      </c>
      <c r="AQ177" s="65">
        <v>0.31111128533073446</v>
      </c>
      <c r="AR177" s="65">
        <v>1</v>
      </c>
      <c r="AS177" s="65" t="e">
        <f>#VALUE!</f>
        <v>#VALUE!</v>
      </c>
      <c r="AT177" s="65" t="e">
        <f>#VALUE!</f>
        <v>#VALUE!</v>
      </c>
      <c r="AU177" s="65" t="e">
        <f>#VALUE!</f>
        <v>#VALUE!</v>
      </c>
      <c r="AV177" s="65" t="e">
        <f>#VALUE!</f>
        <v>#VALUE!</v>
      </c>
      <c r="AW177" s="65" t="e">
        <f>#VALUE!</f>
        <v>#VALUE!</v>
      </c>
      <c r="AX177" s="56" t="str">
        <f>IF('Opportunity List'!$AY177&lt;=0.1,"Early",IF(AND('Opportunity List'!$AY177&gt;0.1,'Opportunity List'!$AY177&lt;=0.25),"Establishing","Mature"))</f>
        <v>Establishing</v>
      </c>
      <c r="AY177" s="105">
        <v>0.25</v>
      </c>
      <c r="AZ177" s="11"/>
      <c r="BA177" s="11"/>
      <c r="BB177" s="11"/>
      <c r="BD177" s="11"/>
      <c r="BE177" s="11"/>
      <c r="BF177" s="11"/>
    </row>
    <row r="178" spans="1:58" x14ac:dyDescent="0.25">
      <c r="A178" s="104">
        <v>191</v>
      </c>
      <c r="B178" s="56" t="s">
        <v>194</v>
      </c>
      <c r="C178" s="56" t="s">
        <v>5</v>
      </c>
      <c r="D178" s="56" t="s">
        <v>197</v>
      </c>
      <c r="E178" s="56" t="s">
        <v>189</v>
      </c>
      <c r="F178" s="56" t="s">
        <v>2</v>
      </c>
      <c r="G178" s="56">
        <v>0</v>
      </c>
      <c r="H178" s="57">
        <v>0</v>
      </c>
      <c r="I178" s="56" t="s">
        <v>190</v>
      </c>
      <c r="J178" s="58">
        <v>0.59766907427310789</v>
      </c>
      <c r="K178" s="59">
        <f>('Opportunity List'!$J178*Convert_PJ_to_MWh)/1000</f>
        <v>166.01918729808688</v>
      </c>
      <c r="L178" s="59">
        <v>12.139455052507083</v>
      </c>
      <c r="M178" s="59">
        <f>'Opportunity List'!$N178/Convert_GJ_to_MWh</f>
        <v>49233.599960613123</v>
      </c>
      <c r="N178" s="59">
        <v>13676</v>
      </c>
      <c r="O178" s="60">
        <v>0.48</v>
      </c>
      <c r="P178" s="59">
        <f>'Opportunity List'!$L178*'Opportunity List'!$O178</f>
        <v>5.8269384252033998</v>
      </c>
      <c r="Q178" s="60">
        <v>0.15</v>
      </c>
      <c r="R178" s="59">
        <f>'Opportunity List'!$J178*'Opportunity List'!$Q178*Convert_PJ_to_MWh</f>
        <v>24902.878094713029</v>
      </c>
      <c r="S178" s="60">
        <v>2.263935366993217E-2</v>
      </c>
      <c r="T178" s="59">
        <v>10</v>
      </c>
      <c r="U178" s="59">
        <v>0</v>
      </c>
      <c r="V178" s="59">
        <f>(('Opportunity List'!$R178*'Opportunity List'!$S178)*'Opportunity List'!$O178)*'Opportunity List'!$T178</f>
        <v>2706.1683100099913</v>
      </c>
      <c r="W178" s="59">
        <f>'Opportunity List'!$Y178*'Opportunity List'!$P178</f>
        <v>270.61683100099913</v>
      </c>
      <c r="X178" s="59">
        <f>IF('Opportunity List'!$P178=0,0,IF(OR('Opportunity List'!$A178={600,601}),4.52,IF(OR('Opportunity List'!$A178={602,603,604,605}),1.9,('Opportunity List'!$V178/'Opportunity List'!$P178))))</f>
        <v>464.42370118498849</v>
      </c>
      <c r="Y178" s="59">
        <f>IF('Opportunity List'!$X178=0,0,'Opportunity List'!$X178/'Opportunity List'!$T178)</f>
        <v>46.44237011849885</v>
      </c>
      <c r="Z178" s="61">
        <f>'Opportunity List'!$W178*'Opportunity List'!$H178</f>
        <v>0</v>
      </c>
      <c r="AA178" s="61">
        <f>'Opportunity List'!$Z178+'Opportunity List'!$W178</f>
        <v>270.61683100099913</v>
      </c>
      <c r="AB178" s="61">
        <f>IF('Opportunity List'!$F178="Electricity", 'Opportunity List'!$W178, 0)+IF('Opportunity List'!$G178="Electricity",'Opportunity List'!$Z178,0)</f>
        <v>270.61683100099913</v>
      </c>
      <c r="AC178" s="61">
        <f>IF('Opportunity List'!$F178="Natural Gas",'Opportunity List'!$W178, 0)+IF('Opportunity List'!$G178="Natural Gas",'Opportunity List'!$Z178,0)</f>
        <v>0</v>
      </c>
      <c r="AD178" s="61">
        <f>'Opportunity List'!$Y178*VLOOKUP('Opportunity List'!$T178,'Discount rate'!$B$4:$D$45,3,FALSE)</f>
        <v>372.63414359994721</v>
      </c>
      <c r="AE178" s="59">
        <v>7530.7550003364377</v>
      </c>
      <c r="AF178" s="62" t="s">
        <v>164</v>
      </c>
      <c r="AG178" s="63">
        <v>0</v>
      </c>
      <c r="AH178" s="64">
        <f>'Opportunity List'!$AG178*VLOOKUP('Opportunity List'!$T178,'Discount rate'!$B$4:$D$45,3,FALSE)</f>
        <v>0</v>
      </c>
      <c r="AI178" s="59">
        <f>'Opportunity List'!$AE178-'Opportunity List'!$AH178</f>
        <v>7530.7550003364377</v>
      </c>
      <c r="AJ178" s="64">
        <f>'Opportunity List'!$AI178/'Opportunity List'!$AD178</f>
        <v>20.209514156655786</v>
      </c>
      <c r="AK178" s="59">
        <f>'Opportunity List'!$P178*'Opportunity List'!$AE178</f>
        <v>43881.245682253029</v>
      </c>
      <c r="AL178" s="59">
        <v>6264</v>
      </c>
      <c r="AM178" s="65">
        <v>0.54885781467333306</v>
      </c>
      <c r="AN178" s="65">
        <v>0.56515377746718276</v>
      </c>
      <c r="AO178" s="65">
        <v>0.8710258671216744</v>
      </c>
      <c r="AP178" s="65">
        <v>0.7454729684321465</v>
      </c>
      <c r="AQ178" s="65">
        <v>0.50566444014451928</v>
      </c>
      <c r="AR178" s="65">
        <v>0.80973111879325821</v>
      </c>
      <c r="AS178" s="65" t="e">
        <f>#VALUE!</f>
        <v>#VALUE!</v>
      </c>
      <c r="AT178" s="65" t="e">
        <f>#VALUE!</f>
        <v>#VALUE!</v>
      </c>
      <c r="AU178" s="65" t="e">
        <f>#VALUE!</f>
        <v>#VALUE!</v>
      </c>
      <c r="AV178" s="65" t="e">
        <f>#VALUE!</f>
        <v>#VALUE!</v>
      </c>
      <c r="AW178" s="65" t="e">
        <f>#VALUE!</f>
        <v>#VALUE!</v>
      </c>
      <c r="AX178" s="56" t="str">
        <f>IF('Opportunity List'!$AY178&lt;=0.1,"Early",IF(AND('Opportunity List'!$AY178&gt;0.1,'Opportunity List'!$AY178&lt;=0.25),"Establishing","Mature"))</f>
        <v>Establishing</v>
      </c>
      <c r="AY178" s="105">
        <v>0.25</v>
      </c>
      <c r="AZ178" s="11"/>
      <c r="BA178" s="11"/>
      <c r="BB178" s="11"/>
      <c r="BD178" s="11"/>
      <c r="BE178" s="11"/>
      <c r="BF178" s="11"/>
    </row>
    <row r="179" spans="1:58" x14ac:dyDescent="0.25">
      <c r="A179" s="104">
        <v>286</v>
      </c>
      <c r="B179" s="56" t="s">
        <v>245</v>
      </c>
      <c r="C179" s="56" t="s">
        <v>5</v>
      </c>
      <c r="D179" s="56" t="s">
        <v>197</v>
      </c>
      <c r="E179" s="56" t="s">
        <v>189</v>
      </c>
      <c r="F179" s="56" t="s">
        <v>2</v>
      </c>
      <c r="G179" s="56">
        <v>0</v>
      </c>
      <c r="H179" s="57">
        <v>0</v>
      </c>
      <c r="I179" s="56" t="s">
        <v>190</v>
      </c>
      <c r="J179" s="58">
        <v>0.59766907427310789</v>
      </c>
      <c r="K179" s="59">
        <f>('Opportunity List'!$J179*Convert_PJ_to_MWh)/1000</f>
        <v>166.01918729808688</v>
      </c>
      <c r="L179" s="59">
        <v>12.139455052507083</v>
      </c>
      <c r="M179" s="59">
        <f>'Opportunity List'!$N179/Convert_GJ_to_MWh</f>
        <v>49233.599960613123</v>
      </c>
      <c r="N179" s="59">
        <v>13676</v>
      </c>
      <c r="O179" s="60">
        <v>0.48</v>
      </c>
      <c r="P179" s="59">
        <f>'Opportunity List'!$L179*'Opportunity List'!$O179</f>
        <v>5.8269384252033998</v>
      </c>
      <c r="Q179" s="60">
        <v>0.15</v>
      </c>
      <c r="R179" s="59">
        <f>'Opportunity List'!$J179*'Opportunity List'!$Q179*Convert_PJ_to_MWh</f>
        <v>24902.878094713029</v>
      </c>
      <c r="S179" s="60">
        <v>4.5843453300198352E-2</v>
      </c>
      <c r="T179" s="59">
        <v>11</v>
      </c>
      <c r="U179" s="59">
        <v>0</v>
      </c>
      <c r="V179" s="59">
        <f>(('Opportunity List'!$R179*'Opportunity List'!$S179)*'Opportunity List'!$O179)*'Opportunity List'!$T179</f>
        <v>6027.8271449906879</v>
      </c>
      <c r="W179" s="59">
        <f>'Opportunity List'!$Y179*'Opportunity List'!$P179</f>
        <v>547.98428590824437</v>
      </c>
      <c r="X179" s="59">
        <f>IF('Opportunity List'!$P179=0,0,IF(OR('Opportunity List'!$A179={600,601}),4.52,IF(OR('Opportunity List'!$A179={602,603,604,605}),1.9,('Opportunity List'!$V179/'Opportunity List'!$P179))))</f>
        <v>1034.4758611002958</v>
      </c>
      <c r="Y179" s="59">
        <f>IF('Opportunity List'!$X179=0,0,'Opportunity List'!$X179/'Opportunity List'!$T179)</f>
        <v>94.043260100026885</v>
      </c>
      <c r="Z179" s="61">
        <f>'Opportunity List'!$W179*'Opportunity List'!$H179</f>
        <v>0</v>
      </c>
      <c r="AA179" s="61">
        <f>'Opportunity List'!$Z179+'Opportunity List'!$W179</f>
        <v>547.98428590824437</v>
      </c>
      <c r="AB179" s="61">
        <f>IF('Opportunity List'!$F179="Electricity", 'Opportunity List'!$W179, 0)+IF('Opportunity List'!$G179="Electricity",'Opportunity List'!$Z179,0)</f>
        <v>547.98428590824437</v>
      </c>
      <c r="AC179" s="61">
        <f>IF('Opportunity List'!$F179="Natural Gas",'Opportunity List'!$W179, 0)+IF('Opportunity List'!$G179="Natural Gas",'Opportunity List'!$Z179,0)</f>
        <v>0</v>
      </c>
      <c r="AD179" s="61">
        <f>'Opportunity List'!$Y179*VLOOKUP('Opportunity List'!$T179,'Discount rate'!$B$4:$D$45,3,FALSE)</f>
        <v>799.24304121002615</v>
      </c>
      <c r="AE179" s="59">
        <v>40008.051580365536</v>
      </c>
      <c r="AF179" s="62" t="s">
        <v>168</v>
      </c>
      <c r="AG179" s="63">
        <v>0</v>
      </c>
      <c r="AH179" s="64">
        <f>'Opportunity List'!$AG179*VLOOKUP('Opportunity List'!$T179,'Discount rate'!$B$4:$D$45,3,FALSE)</f>
        <v>0</v>
      </c>
      <c r="AI179" s="59">
        <f>'Opportunity List'!$AE179-'Opportunity List'!$AH179</f>
        <v>40008.051580365536</v>
      </c>
      <c r="AJ179" s="64">
        <f>'Opportunity List'!$AI179/'Opportunity List'!$AD179</f>
        <v>50.057428738816093</v>
      </c>
      <c r="AK179" s="59">
        <f>'Opportunity List'!$P179*'Opportunity List'!$AE179</f>
        <v>233124.45307115154</v>
      </c>
      <c r="AL179" s="59">
        <v>6264</v>
      </c>
      <c r="AM179" s="65">
        <v>0.54885781467333306</v>
      </c>
      <c r="AN179" s="65">
        <v>0.56515377746718276</v>
      </c>
      <c r="AO179" s="65">
        <v>0.8710258671216744</v>
      </c>
      <c r="AP179" s="65">
        <v>0.7454729684321465</v>
      </c>
      <c r="AQ179" s="65">
        <v>0.50566444014451928</v>
      </c>
      <c r="AR179" s="65">
        <v>0.80973111879325821</v>
      </c>
      <c r="AS179" s="65" t="e">
        <f>#VALUE!</f>
        <v>#VALUE!</v>
      </c>
      <c r="AT179" s="65" t="e">
        <f>#VALUE!</f>
        <v>#VALUE!</v>
      </c>
      <c r="AU179" s="65" t="e">
        <f>#VALUE!</f>
        <v>#VALUE!</v>
      </c>
      <c r="AV179" s="65" t="e">
        <f>#VALUE!</f>
        <v>#VALUE!</v>
      </c>
      <c r="AW179" s="65" t="e">
        <f>#VALUE!</f>
        <v>#VALUE!</v>
      </c>
      <c r="AX179" s="56" t="str">
        <f>IF('Opportunity List'!$AY179&lt;=0.1,"Early",IF(AND('Opportunity List'!$AY179&gt;0.1,'Opportunity List'!$AY179&lt;=0.25),"Establishing","Mature"))</f>
        <v>Establishing</v>
      </c>
      <c r="AY179" s="105">
        <v>0.25</v>
      </c>
      <c r="AZ179" s="11"/>
      <c r="BA179" s="11"/>
      <c r="BB179" s="11"/>
      <c r="BD179" s="11"/>
      <c r="BE179" s="11"/>
      <c r="BF179" s="11"/>
    </row>
    <row r="180" spans="1:58" x14ac:dyDescent="0.25">
      <c r="A180" s="104">
        <v>208</v>
      </c>
      <c r="B180" s="56" t="s">
        <v>206</v>
      </c>
      <c r="C180" s="56" t="s">
        <v>5</v>
      </c>
      <c r="D180" s="56" t="s">
        <v>197</v>
      </c>
      <c r="E180" s="56" t="s">
        <v>166</v>
      </c>
      <c r="F180" s="56" t="s">
        <v>2</v>
      </c>
      <c r="G180" s="56">
        <v>0</v>
      </c>
      <c r="H180" s="57">
        <v>0</v>
      </c>
      <c r="I180" s="56" t="s">
        <v>190</v>
      </c>
      <c r="J180" s="58">
        <v>0.59766907427310789</v>
      </c>
      <c r="K180" s="59">
        <f>('Opportunity List'!$J180*Convert_PJ_to_MWh)/1000</f>
        <v>166.01918729808688</v>
      </c>
      <c r="L180" s="59">
        <v>12.139455052507083</v>
      </c>
      <c r="M180" s="59">
        <f>'Opportunity List'!$N180/Convert_GJ_to_MWh</f>
        <v>49233.599960613123</v>
      </c>
      <c r="N180" s="59">
        <v>13676</v>
      </c>
      <c r="O180" s="60">
        <v>0.48000000000000009</v>
      </c>
      <c r="P180" s="59">
        <f>'Opportunity List'!$L180*'Opportunity List'!$O180</f>
        <v>5.8269384252034007</v>
      </c>
      <c r="Q180" s="60">
        <v>0.02</v>
      </c>
      <c r="R180" s="59">
        <f>'Opportunity List'!$J180*'Opportunity List'!$Q180*Convert_PJ_to_MWh</f>
        <v>3320.3837459617371</v>
      </c>
      <c r="S180" s="60">
        <v>4.8226387919892658E-2</v>
      </c>
      <c r="T180" s="59">
        <v>11</v>
      </c>
      <c r="U180" s="59">
        <v>0</v>
      </c>
      <c r="V180" s="59">
        <f>(('Opportunity List'!$R180*'Opportunity List'!$S180)*'Opportunity List'!$O180)*'Opportunity List'!$T180</f>
        <v>845.48700495946935</v>
      </c>
      <c r="W180" s="59">
        <f>'Opportunity List'!$Y180*'Opportunity List'!$P180</f>
        <v>76.862454996315392</v>
      </c>
      <c r="X180" s="59">
        <f>IF('Opportunity List'!$P180=0,0,IF(OR('Opportunity List'!$A180={600,601}),4.52,IF(OR('Opportunity List'!$A180={602,603,604,605}),1.9,('Opportunity List'!$V180/'Opportunity List'!$P180))))</f>
        <v>145.09969786233944</v>
      </c>
      <c r="Y180" s="59">
        <f>IF('Opportunity List'!$X180=0,0,'Opportunity List'!$X180/'Opportunity List'!$T180)</f>
        <v>13.190881623849039</v>
      </c>
      <c r="Z180" s="61">
        <f>'Opportunity List'!$W180*'Opportunity List'!$H180</f>
        <v>0</v>
      </c>
      <c r="AA180" s="61">
        <f>'Opportunity List'!$Z180+'Opportunity List'!$W180</f>
        <v>76.862454996315392</v>
      </c>
      <c r="AB180" s="61">
        <f>IF('Opportunity List'!$F180="Electricity", 'Opportunity List'!$W180, 0)+IF('Opportunity List'!$G180="Electricity",'Opportunity List'!$Z180,0)</f>
        <v>76.862454996315392</v>
      </c>
      <c r="AC180" s="61">
        <f>IF('Opportunity List'!$F180="Natural Gas",'Opportunity List'!$W180, 0)+IF('Opportunity List'!$G180="Natural Gas",'Opportunity List'!$Z180,0)</f>
        <v>0</v>
      </c>
      <c r="AD180" s="61">
        <f>'Opportunity List'!$Y180*VLOOKUP('Opportunity List'!$T180,'Discount rate'!$B$4:$D$45,3,FALSE)</f>
        <v>112.10500714323429</v>
      </c>
      <c r="AE180" s="59">
        <v>3006.2616462519204</v>
      </c>
      <c r="AF180" s="62" t="s">
        <v>164</v>
      </c>
      <c r="AG180" s="63">
        <v>0</v>
      </c>
      <c r="AH180" s="64">
        <f>'Opportunity List'!$AG180*VLOOKUP('Opportunity List'!$T180,'Discount rate'!$B$4:$D$45,3,FALSE)</f>
        <v>0</v>
      </c>
      <c r="AI180" s="59">
        <f>'Opportunity List'!$AE180-'Opportunity List'!$AH180</f>
        <v>3006.2616462519204</v>
      </c>
      <c r="AJ180" s="64">
        <f>'Opportunity List'!$AI180/'Opportunity List'!$AD180</f>
        <v>26.816479681508614</v>
      </c>
      <c r="AK180" s="59">
        <f>'Opportunity List'!$P180*'Opportunity List'!$AE180</f>
        <v>17517.301502760547</v>
      </c>
      <c r="AL180" s="59">
        <v>6264</v>
      </c>
      <c r="AM180" s="65">
        <v>0.54885781467333306</v>
      </c>
      <c r="AN180" s="65">
        <v>0.56515377746718276</v>
      </c>
      <c r="AO180" s="65">
        <v>0.8710258671216744</v>
      </c>
      <c r="AP180" s="65">
        <v>0.7454729684321465</v>
      </c>
      <c r="AQ180" s="65">
        <v>0.50566444014451928</v>
      </c>
      <c r="AR180" s="65">
        <v>0.80973111879325821</v>
      </c>
      <c r="AS180" s="65" t="e">
        <f>#VALUE!</f>
        <v>#VALUE!</v>
      </c>
      <c r="AT180" s="65" t="e">
        <f>#VALUE!</f>
        <v>#VALUE!</v>
      </c>
      <c r="AU180" s="65" t="e">
        <f>#VALUE!</f>
        <v>#VALUE!</v>
      </c>
      <c r="AV180" s="65" t="e">
        <f>#VALUE!</f>
        <v>#VALUE!</v>
      </c>
      <c r="AW180" s="65" t="e">
        <f>#VALUE!</f>
        <v>#VALUE!</v>
      </c>
      <c r="AX180" s="56" t="str">
        <f>IF('Opportunity List'!$AY180&lt;=0.1,"Early",IF(AND('Opportunity List'!$AY180&gt;0.1,'Opportunity List'!$AY180&lt;=0.25),"Establishing","Mature"))</f>
        <v>Establishing</v>
      </c>
      <c r="AY180" s="105">
        <v>0.25</v>
      </c>
      <c r="AZ180" s="11"/>
      <c r="BA180" s="11"/>
      <c r="BB180" s="11"/>
      <c r="BD180" s="11"/>
      <c r="BE180" s="11"/>
      <c r="BF180" s="11"/>
    </row>
    <row r="181" spans="1:58" x14ac:dyDescent="0.25">
      <c r="A181" s="104">
        <v>360</v>
      </c>
      <c r="B181" s="56" t="s">
        <v>206</v>
      </c>
      <c r="C181" s="56" t="s">
        <v>5</v>
      </c>
      <c r="D181" s="56" t="s">
        <v>197</v>
      </c>
      <c r="E181" s="56" t="s">
        <v>166</v>
      </c>
      <c r="F181" s="56" t="s">
        <v>159</v>
      </c>
      <c r="G181" s="56">
        <v>0</v>
      </c>
      <c r="H181" s="57">
        <v>0</v>
      </c>
      <c r="I181" s="56" t="s">
        <v>190</v>
      </c>
      <c r="J181" s="58">
        <v>0.11953381485462156</v>
      </c>
      <c r="K181" s="59">
        <f>('Opportunity List'!$J181*Convert_PJ_to_MWh)/1000</f>
        <v>33.203837459617368</v>
      </c>
      <c r="L181" s="59">
        <v>4.8164054061765489</v>
      </c>
      <c r="M181" s="59">
        <f>'Opportunity List'!$N181/Convert_GJ_to_MWh</f>
        <v>24818.055100948426</v>
      </c>
      <c r="N181" s="59">
        <v>6893.904200223019</v>
      </c>
      <c r="O181" s="60">
        <v>0.48000000000000009</v>
      </c>
      <c r="P181" s="59">
        <f>'Opportunity List'!$L181*'Opportunity List'!$O181</f>
        <v>2.3118745949647441</v>
      </c>
      <c r="Q181" s="60">
        <v>0.13</v>
      </c>
      <c r="R181" s="59">
        <f>'Opportunity List'!$J181*'Opportunity List'!$Q181*Convert_PJ_to_MWh</f>
        <v>4316.4988697502577</v>
      </c>
      <c r="S181" s="60">
        <v>4.9422949280393562E-3</v>
      </c>
      <c r="T181" s="59">
        <v>11</v>
      </c>
      <c r="U181" s="59">
        <v>0</v>
      </c>
      <c r="V181" s="59">
        <f>(('Opportunity List'!$R181*'Opportunity List'!$S181)*'Opportunity List'!$O181)*'Opportunity List'!$T181</f>
        <v>112.64040728611079</v>
      </c>
      <c r="W181" s="59">
        <f>'Opportunity List'!$Y181*'Opportunity List'!$P181</f>
        <v>10.240037026010071</v>
      </c>
      <c r="X181" s="59">
        <f>IF('Opportunity List'!$P181=0,0,IF(OR('Opportunity List'!$A181={600,601}),4.52,IF(OR('Opportunity List'!$A181={602,603,604,605}),1.9,('Opportunity List'!$V181/'Opportunity List'!$P181))))</f>
        <v>48.722542101306558</v>
      </c>
      <c r="Y181" s="59">
        <f>IF('Opportunity List'!$X181=0,0,'Opportunity List'!$X181/'Opportunity List'!$T181)</f>
        <v>4.4293220092096872</v>
      </c>
      <c r="Z181" s="61">
        <f>'Opportunity List'!$W181*'Opportunity List'!$H181</f>
        <v>0</v>
      </c>
      <c r="AA181" s="61">
        <f>'Opportunity List'!$Z181+'Opportunity List'!$W181</f>
        <v>10.240037026010071</v>
      </c>
      <c r="AB181" s="61">
        <f>IF('Opportunity List'!$F181="Electricity", 'Opportunity List'!$W181, 0)+IF('Opportunity List'!$G181="Electricity",'Opportunity List'!$Z181,0)</f>
        <v>0</v>
      </c>
      <c r="AC181" s="61">
        <f>IF('Opportunity List'!$F181="Natural Gas",'Opportunity List'!$W181, 0)+IF('Opportunity List'!$G181="Natural Gas",'Opportunity List'!$Z181,0)</f>
        <v>10.240037026010071</v>
      </c>
      <c r="AD181" s="61">
        <f>'Opportunity List'!$Y181*VLOOKUP('Opportunity List'!$T181,'Discount rate'!$B$4:$D$45,3,FALSE)</f>
        <v>37.643365291397863</v>
      </c>
      <c r="AE181" s="59">
        <v>3006.2616462519204</v>
      </c>
      <c r="AF181" s="62" t="s">
        <v>164</v>
      </c>
      <c r="AG181" s="63">
        <v>0</v>
      </c>
      <c r="AH181" s="64">
        <f>'Opportunity List'!$AG181*VLOOKUP('Opportunity List'!$T181,'Discount rate'!$B$4:$D$45,3,FALSE)</f>
        <v>0</v>
      </c>
      <c r="AI181" s="59">
        <f>'Opportunity List'!$AE181-'Opportunity List'!$AH181</f>
        <v>3006.2616462519204</v>
      </c>
      <c r="AJ181" s="64">
        <f>'Opportunity List'!$AI181/'Opportunity List'!$AD181</f>
        <v>79.861660161901128</v>
      </c>
      <c r="AK181" s="59">
        <f>'Opportunity List'!$P181*'Opportunity List'!$AE181</f>
        <v>6950.0999257867034</v>
      </c>
      <c r="AL181" s="59" t="s">
        <v>175</v>
      </c>
      <c r="AM181" s="65" t="s">
        <v>175</v>
      </c>
      <c r="AN181" s="65" t="s">
        <v>175</v>
      </c>
      <c r="AO181" s="65" t="s">
        <v>175</v>
      </c>
      <c r="AP181" s="65" t="s">
        <v>175</v>
      </c>
      <c r="AQ181" s="65" t="s">
        <v>175</v>
      </c>
      <c r="AR181" s="65" t="s">
        <v>175</v>
      </c>
      <c r="AS181" s="65" t="e">
        <f>#VALUE!</f>
        <v>#VALUE!</v>
      </c>
      <c r="AT181" s="65" t="e">
        <f>#VALUE!</f>
        <v>#VALUE!</v>
      </c>
      <c r="AU181" s="65" t="e">
        <f>#VALUE!</f>
        <v>#VALUE!</v>
      </c>
      <c r="AV181" s="65" t="e">
        <f>#VALUE!</f>
        <v>#VALUE!</v>
      </c>
      <c r="AW181" s="65" t="e">
        <f>#VALUE!</f>
        <v>#VALUE!</v>
      </c>
      <c r="AX181" s="56" t="str">
        <f>IF('Opportunity List'!$AY181&lt;=0.1,"Early",IF(AND('Opportunity List'!$AY181&gt;0.1,'Opportunity List'!$AY181&lt;=0.25),"Establishing","Mature"))</f>
        <v>Establishing</v>
      </c>
      <c r="AY181" s="105">
        <v>0.25</v>
      </c>
      <c r="AZ181" s="11"/>
      <c r="BA181" s="11"/>
      <c r="BB181" s="11"/>
      <c r="BD181" s="11"/>
      <c r="BE181" s="11"/>
      <c r="BF181" s="11"/>
    </row>
    <row r="182" spans="1:58" x14ac:dyDescent="0.25">
      <c r="A182" s="104">
        <v>276</v>
      </c>
      <c r="B182" s="56" t="s">
        <v>247</v>
      </c>
      <c r="C182" s="56" t="s">
        <v>5</v>
      </c>
      <c r="D182" s="56" t="s">
        <v>197</v>
      </c>
      <c r="E182" s="56" t="s">
        <v>166</v>
      </c>
      <c r="F182" s="56" t="s">
        <v>2</v>
      </c>
      <c r="G182" s="56" t="s">
        <v>167</v>
      </c>
      <c r="H182" s="57">
        <v>-1</v>
      </c>
      <c r="I182" s="56" t="s">
        <v>190</v>
      </c>
      <c r="J182" s="58">
        <v>0.59766907427310789</v>
      </c>
      <c r="K182" s="59">
        <f>('Opportunity List'!$J182*Convert_PJ_to_MWh)/1000</f>
        <v>166.01918729808688</v>
      </c>
      <c r="L182" s="59">
        <v>12.139455052507083</v>
      </c>
      <c r="M182" s="59">
        <f>'Opportunity List'!$N182/Convert_GJ_to_MWh</f>
        <v>49233.599960613123</v>
      </c>
      <c r="N182" s="59">
        <v>13676</v>
      </c>
      <c r="O182" s="60">
        <v>0.48000000000000009</v>
      </c>
      <c r="P182" s="59">
        <f>'Opportunity List'!$L182*'Opportunity List'!$O182</f>
        <v>5.8269384252034007</v>
      </c>
      <c r="Q182" s="60">
        <v>0.02</v>
      </c>
      <c r="R182" s="59">
        <f>'Opportunity List'!$J182*'Opportunity List'!$Q182*Convert_PJ_to_MWh</f>
        <v>3320.3837459617371</v>
      </c>
      <c r="S182" s="60">
        <v>0.19021104483244775</v>
      </c>
      <c r="T182" s="59">
        <v>8</v>
      </c>
      <c r="U182" s="59">
        <v>0</v>
      </c>
      <c r="V182" s="59">
        <f>(('Opportunity List'!$R182*'Opportunity List'!$S182)*'Opportunity List'!$O182)*'Opportunity List'!$T182</f>
        <v>2425.242860405986</v>
      </c>
      <c r="W182" s="59">
        <f>'Opportunity List'!$Y182*'Opportunity List'!$P182</f>
        <v>303.15535755074825</v>
      </c>
      <c r="X182" s="59">
        <f>IF('Opportunity List'!$P182=0,0,IF(OR('Opportunity List'!$A182={600,601}),4.52,IF(OR('Opportunity List'!$A182={602,603,604,605}),1.9,('Opportunity List'!$V182/'Opportunity List'!$P182))))</f>
        <v>416.21219986056883</v>
      </c>
      <c r="Y182" s="59">
        <f>IF('Opportunity List'!$X182=0,0,'Opportunity List'!$X182/'Opportunity List'!$T182)</f>
        <v>52.026524982571104</v>
      </c>
      <c r="Z182" s="61">
        <f>'Opportunity List'!$W182*'Opportunity List'!$H182</f>
        <v>-303.15535755074825</v>
      </c>
      <c r="AA182" s="61">
        <f>'Opportunity List'!$Z182+'Opportunity List'!$W182</f>
        <v>0</v>
      </c>
      <c r="AB182" s="61">
        <f>IF('Opportunity List'!$F182="Electricity", 'Opportunity List'!$W182, 0)+IF('Opportunity List'!$G182="Electricity",'Opportunity List'!$Z182,0)</f>
        <v>303.15535755074825</v>
      </c>
      <c r="AC182" s="61">
        <f>IF('Opportunity List'!$F182="Natural Gas",'Opportunity List'!$W182, 0)+IF('Opportunity List'!$G182="Natural Gas",'Opportunity List'!$Z182,0)</f>
        <v>-303.15535755074825</v>
      </c>
      <c r="AD182" s="61">
        <f>'Opportunity List'!$Y182*VLOOKUP('Opportunity List'!$T182,'Discount rate'!$B$4:$D$45,3,FALSE)</f>
        <v>362.69243589448956</v>
      </c>
      <c r="AE182" s="59">
        <v>15809.440804430735</v>
      </c>
      <c r="AF182" s="62" t="s">
        <v>168</v>
      </c>
      <c r="AG182" s="63">
        <v>0</v>
      </c>
      <c r="AH182" s="64">
        <f>'Opportunity List'!$AG182*VLOOKUP('Opportunity List'!$T182,'Discount rate'!$B$4:$D$45,3,FALSE)</f>
        <v>0</v>
      </c>
      <c r="AI182" s="59">
        <f>'Opportunity List'!$AE182-'Opportunity List'!$AH182</f>
        <v>15809.440804430735</v>
      </c>
      <c r="AJ182" s="64">
        <f>'Opportunity List'!$AI182/'Opportunity List'!$AD182</f>
        <v>43.589110882449837</v>
      </c>
      <c r="AK182" s="59">
        <f>'Opportunity List'!$P182*'Opportunity List'!$AE182</f>
        <v>92120.638104316007</v>
      </c>
      <c r="AL182" s="59">
        <v>6264</v>
      </c>
      <c r="AM182" s="65">
        <v>0.54885781467333306</v>
      </c>
      <c r="AN182" s="65">
        <v>0.56515377746718276</v>
      </c>
      <c r="AO182" s="65">
        <v>0.8710258671216744</v>
      </c>
      <c r="AP182" s="65">
        <v>0.7454729684321465</v>
      </c>
      <c r="AQ182" s="65">
        <v>0.50566444014451928</v>
      </c>
      <c r="AR182" s="65">
        <v>0.80973111879325821</v>
      </c>
      <c r="AS182" s="65" t="e">
        <f>#VALUE!</f>
        <v>#VALUE!</v>
      </c>
      <c r="AT182" s="65" t="e">
        <f>#VALUE!</f>
        <v>#VALUE!</v>
      </c>
      <c r="AU182" s="65" t="e">
        <f>#VALUE!</f>
        <v>#VALUE!</v>
      </c>
      <c r="AV182" s="65" t="e">
        <f>#VALUE!</f>
        <v>#VALUE!</v>
      </c>
      <c r="AW182" s="65" t="e">
        <f>#VALUE!</f>
        <v>#VALUE!</v>
      </c>
      <c r="AX182" s="56" t="str">
        <f>IF('Opportunity List'!$AY182&lt;=0.1,"Early",IF(AND('Opportunity List'!$AY182&gt;0.1,'Opportunity List'!$AY182&lt;=0.25),"Establishing","Mature"))</f>
        <v>Establishing</v>
      </c>
      <c r="AY182" s="105">
        <v>0.25</v>
      </c>
      <c r="AZ182" s="11"/>
      <c r="BA182" s="11"/>
      <c r="BB182" s="11"/>
      <c r="BD182" s="11"/>
      <c r="BE182" s="11"/>
      <c r="BF182" s="11"/>
    </row>
    <row r="183" spans="1:58" x14ac:dyDescent="0.25">
      <c r="A183" s="104">
        <v>517</v>
      </c>
      <c r="B183" s="56" t="s">
        <v>247</v>
      </c>
      <c r="C183" s="56" t="s">
        <v>5</v>
      </c>
      <c r="D183" s="56" t="s">
        <v>197</v>
      </c>
      <c r="E183" s="56" t="s">
        <v>166</v>
      </c>
      <c r="F183" s="56" t="s">
        <v>159</v>
      </c>
      <c r="G183" s="56">
        <v>0</v>
      </c>
      <c r="H183" s="57">
        <v>0</v>
      </c>
      <c r="I183" s="56" t="s">
        <v>190</v>
      </c>
      <c r="J183" s="58">
        <v>0.11953381485462156</v>
      </c>
      <c r="K183" s="59">
        <f>('Opportunity List'!$J183*Convert_PJ_to_MWh)/1000</f>
        <v>33.203837459617368</v>
      </c>
      <c r="L183" s="59">
        <v>4.8164054061765489</v>
      </c>
      <c r="M183" s="59">
        <f>'Opportunity List'!$N183/Convert_GJ_to_MWh</f>
        <v>24818.055100948426</v>
      </c>
      <c r="N183" s="59">
        <v>6893.904200223019</v>
      </c>
      <c r="O183" s="60">
        <v>0.48000000000000009</v>
      </c>
      <c r="P183" s="59">
        <f>'Opportunity List'!$L183*'Opportunity List'!$O183</f>
        <v>2.3118745949647441</v>
      </c>
      <c r="Q183" s="60">
        <v>0.13</v>
      </c>
      <c r="R183" s="59">
        <f>'Opportunity List'!$J183*'Opportunity List'!$Q183*Convert_PJ_to_MWh</f>
        <v>4316.4988697502577</v>
      </c>
      <c r="S183" s="60">
        <v>1</v>
      </c>
      <c r="T183" s="59">
        <v>11</v>
      </c>
      <c r="U183" s="59">
        <v>0</v>
      </c>
      <c r="V183" s="59">
        <f>(('Opportunity List'!$R183*'Opportunity List'!$S183)*'Opportunity List'!$O183)*'Opportunity List'!$T183</f>
        <v>22791.114032281366</v>
      </c>
      <c r="W183" s="59">
        <f>'Opportunity List'!$Y183*'Opportunity List'!$P183</f>
        <v>2071.9194574801245</v>
      </c>
      <c r="X183" s="59">
        <f>IF('Opportunity List'!$P183=0,0,IF(OR('Opportunity List'!$A183={600,601}),4.52,IF(OR('Opportunity List'!$A183={602,603,604,605}),1.9,('Opportunity List'!$V183/'Opportunity List'!$P183))))</f>
        <v>9858.2830063189176</v>
      </c>
      <c r="Y183" s="59">
        <f>IF('Opportunity List'!$X183=0,0,'Opportunity List'!$X183/'Opportunity List'!$T183)</f>
        <v>896.20754602899251</v>
      </c>
      <c r="Z183" s="61">
        <f>'Opportunity List'!$W183*'Opportunity List'!$H183</f>
        <v>0</v>
      </c>
      <c r="AA183" s="61">
        <f>'Opportunity List'!$Z183+'Opportunity List'!$W183</f>
        <v>2071.9194574801245</v>
      </c>
      <c r="AB183" s="61">
        <f>IF('Opportunity List'!$F183="Electricity", 'Opportunity List'!$W183, 0)+IF('Opportunity List'!$G183="Electricity",'Opportunity List'!$Z183,0)</f>
        <v>0</v>
      </c>
      <c r="AC183" s="61">
        <f>IF('Opportunity List'!$F183="Natural Gas",'Opportunity List'!$W183, 0)+IF('Opportunity List'!$G183="Natural Gas",'Opportunity List'!$Z183,0)</f>
        <v>2071.9194574801245</v>
      </c>
      <c r="AD183" s="61">
        <f>'Opportunity List'!$Y183*VLOOKUP('Opportunity List'!$T183,'Discount rate'!$B$4:$D$45,3,FALSE)</f>
        <v>7616.5760723493004</v>
      </c>
      <c r="AE183" s="59">
        <v>15100.339111250321</v>
      </c>
      <c r="AF183" s="62" t="s">
        <v>168</v>
      </c>
      <c r="AG183" s="63">
        <v>0</v>
      </c>
      <c r="AH183" s="64">
        <f>'Opportunity List'!$AG183*VLOOKUP('Opportunity List'!$T183,'Discount rate'!$B$4:$D$45,3,FALSE)</f>
        <v>0</v>
      </c>
      <c r="AI183" s="59">
        <f>'Opportunity List'!$AE183-'Opportunity List'!$AH183</f>
        <v>15100.339111250321</v>
      </c>
      <c r="AJ183" s="64">
        <f>'Opportunity List'!$AI183/'Opportunity List'!$AD183</f>
        <v>1.9825626328435904</v>
      </c>
      <c r="AK183" s="59">
        <f>'Opportunity List'!$P183*'Opportunity List'!$AE183</f>
        <v>34910.090366652119</v>
      </c>
      <c r="AL183" s="59">
        <v>0</v>
      </c>
      <c r="AM183" s="65">
        <v>0</v>
      </c>
      <c r="AN183" s="65">
        <v>0</v>
      </c>
      <c r="AO183" s="65">
        <v>0</v>
      </c>
      <c r="AP183" s="65">
        <v>0</v>
      </c>
      <c r="AQ183" s="65">
        <v>0</v>
      </c>
      <c r="AR183" s="65">
        <v>0</v>
      </c>
      <c r="AS183" s="65" t="e">
        <f>#VALUE!</f>
        <v>#VALUE!</v>
      </c>
      <c r="AT183" s="65" t="e">
        <f>#VALUE!</f>
        <v>#VALUE!</v>
      </c>
      <c r="AU183" s="65" t="e">
        <f>#VALUE!</f>
        <v>#VALUE!</v>
      </c>
      <c r="AV183" s="65" t="e">
        <f>#VALUE!</f>
        <v>#VALUE!</v>
      </c>
      <c r="AW183" s="65" t="e">
        <f>#VALUE!</f>
        <v>#VALUE!</v>
      </c>
      <c r="AX183" s="56" t="str">
        <f>IF('Opportunity List'!$AY183&lt;=0.1,"Early",IF(AND('Opportunity List'!$AY183&gt;0.1,'Opportunity List'!$AY183&lt;=0.25),"Establishing","Mature"))</f>
        <v>Establishing</v>
      </c>
      <c r="AY183" s="105">
        <v>0.25</v>
      </c>
      <c r="AZ183" s="11"/>
      <c r="BA183" s="11"/>
      <c r="BB183" s="11"/>
      <c r="BD183" s="11"/>
      <c r="BE183" s="11"/>
      <c r="BF183" s="11"/>
    </row>
    <row r="184" spans="1:58" x14ac:dyDescent="0.25">
      <c r="A184" s="104">
        <v>405</v>
      </c>
      <c r="B184" s="56" t="s">
        <v>300</v>
      </c>
      <c r="C184" s="56" t="s">
        <v>5</v>
      </c>
      <c r="D184" s="56" t="s">
        <v>197</v>
      </c>
      <c r="E184" s="56" t="s">
        <v>166</v>
      </c>
      <c r="F184" s="56" t="s">
        <v>2</v>
      </c>
      <c r="G184" s="56">
        <v>0</v>
      </c>
      <c r="H184" s="57">
        <v>0</v>
      </c>
      <c r="I184" s="56" t="s">
        <v>190</v>
      </c>
      <c r="J184" s="58">
        <v>0.59766907427310789</v>
      </c>
      <c r="K184" s="59">
        <f>('Opportunity List'!$J184*Convert_PJ_to_MWh)/1000</f>
        <v>166.01918729808688</v>
      </c>
      <c r="L184" s="59">
        <v>12.139455052507083</v>
      </c>
      <c r="M184" s="59">
        <f>'Opportunity List'!$N184/Convert_GJ_to_MWh</f>
        <v>49233.599960613123</v>
      </c>
      <c r="N184" s="59">
        <v>13676</v>
      </c>
      <c r="O184" s="60">
        <v>0.48000000000000009</v>
      </c>
      <c r="P184" s="59">
        <f>'Opportunity List'!$L184*'Opportunity List'!$O184</f>
        <v>5.8269384252034007</v>
      </c>
      <c r="Q184" s="60">
        <v>0.02</v>
      </c>
      <c r="R184" s="59">
        <f>'Opportunity List'!$J184*'Opportunity List'!$Q184*Convert_PJ_to_MWh</f>
        <v>3320.3837459617371</v>
      </c>
      <c r="S184" s="60">
        <v>0.48135625965208267</v>
      </c>
      <c r="T184" s="59">
        <v>10</v>
      </c>
      <c r="U184" s="59">
        <v>0</v>
      </c>
      <c r="V184" s="59">
        <f>(('Opportunity List'!$R184*'Opportunity List'!$S184)*'Opportunity List'!$O184)*'Opportunity List'!$T184</f>
        <v>7671.7800027154235</v>
      </c>
      <c r="W184" s="59">
        <f>'Opportunity List'!$Y184*'Opportunity List'!$P184</f>
        <v>767.17800027154226</v>
      </c>
      <c r="X184" s="59">
        <f>IF('Opportunity List'!$P184=0,0,IF(OR('Opportunity List'!$A184={600,601}),4.52,IF(OR('Opportunity List'!$A184={602,603,604,605}),1.9,('Opportunity List'!$V184/'Opportunity List'!$P184))))</f>
        <v>1316.6056414003765</v>
      </c>
      <c r="Y184" s="59">
        <f>IF('Opportunity List'!$X184=0,0,'Opportunity List'!$X184/'Opportunity List'!$T184)</f>
        <v>131.66056414003765</v>
      </c>
      <c r="Z184" s="61">
        <f>'Opportunity List'!$W184*'Opportunity List'!$H184</f>
        <v>0</v>
      </c>
      <c r="AA184" s="61">
        <f>'Opportunity List'!$Z184+'Opportunity List'!$W184</f>
        <v>767.17800027154226</v>
      </c>
      <c r="AB184" s="61">
        <f>IF('Opportunity List'!$F184="Electricity", 'Opportunity List'!$W184, 0)+IF('Opportunity List'!$G184="Electricity",'Opportunity List'!$Z184,0)</f>
        <v>767.17800027154226</v>
      </c>
      <c r="AC184" s="61">
        <f>IF('Opportunity List'!$F184="Natural Gas",'Opportunity List'!$W184, 0)+IF('Opportunity List'!$G184="Natural Gas",'Opportunity List'!$Z184,0)</f>
        <v>0</v>
      </c>
      <c r="AD184" s="61">
        <f>'Opportunity List'!$Y184*VLOOKUP('Opportunity List'!$T184,'Discount rate'!$B$4:$D$45,3,FALSE)</f>
        <v>1056.3892721027789</v>
      </c>
      <c r="AE184" s="59">
        <v>144028.98568931592</v>
      </c>
      <c r="AF184" s="62" t="s">
        <v>164</v>
      </c>
      <c r="AG184" s="63">
        <v>0</v>
      </c>
      <c r="AH184" s="64">
        <f>'Opportunity List'!$AG184*VLOOKUP('Opportunity List'!$T184,'Discount rate'!$B$4:$D$45,3,FALSE)</f>
        <v>0</v>
      </c>
      <c r="AI184" s="59">
        <f>'Opportunity List'!$AE184-'Opportunity List'!$AH184</f>
        <v>144028.98568931592</v>
      </c>
      <c r="AJ184" s="64">
        <f>'Opportunity List'!$AI184/'Opportunity List'!$AD184</f>
        <v>136.34082576645378</v>
      </c>
      <c r="AK184" s="59">
        <f>'Opportunity List'!$P184*'Opportunity List'!$AE184</f>
        <v>839248.03105614556</v>
      </c>
      <c r="AL184" s="59">
        <v>6264</v>
      </c>
      <c r="AM184" s="65">
        <v>0.54885781467333306</v>
      </c>
      <c r="AN184" s="65">
        <v>0.56515377746718276</v>
      </c>
      <c r="AO184" s="65">
        <v>0.8710258671216744</v>
      </c>
      <c r="AP184" s="65">
        <v>0.7454729684321465</v>
      </c>
      <c r="AQ184" s="65">
        <v>0.50566444014451928</v>
      </c>
      <c r="AR184" s="65">
        <v>0.80973111879325821</v>
      </c>
      <c r="AS184" s="65" t="e">
        <f>#VALUE!</f>
        <v>#VALUE!</v>
      </c>
      <c r="AT184" s="65" t="e">
        <f>#VALUE!</f>
        <v>#VALUE!</v>
      </c>
      <c r="AU184" s="65" t="e">
        <f>#VALUE!</f>
        <v>#VALUE!</v>
      </c>
      <c r="AV184" s="65" t="e">
        <f>#VALUE!</f>
        <v>#VALUE!</v>
      </c>
      <c r="AW184" s="65" t="e">
        <f>#VALUE!</f>
        <v>#VALUE!</v>
      </c>
      <c r="AX184" s="56" t="str">
        <f>IF('Opportunity List'!$AY184&lt;=0.1,"Early",IF(AND('Opportunity List'!$AY184&gt;0.1,'Opportunity List'!$AY184&lt;=0.25),"Establishing","Mature"))</f>
        <v>Establishing</v>
      </c>
      <c r="AY184" s="105">
        <v>0.25</v>
      </c>
      <c r="AZ184" s="11"/>
      <c r="BA184" s="11"/>
      <c r="BB184" s="11"/>
      <c r="BD184" s="11"/>
      <c r="BE184" s="11"/>
      <c r="BF184" s="11"/>
    </row>
    <row r="185" spans="1:58" x14ac:dyDescent="0.25">
      <c r="A185" s="104">
        <v>222</v>
      </c>
      <c r="B185" s="56" t="s">
        <v>212</v>
      </c>
      <c r="C185" s="56" t="s">
        <v>5</v>
      </c>
      <c r="D185" s="56" t="s">
        <v>197</v>
      </c>
      <c r="E185" s="56" t="s">
        <v>170</v>
      </c>
      <c r="F185" s="56" t="s">
        <v>2</v>
      </c>
      <c r="G185" s="56">
        <v>0</v>
      </c>
      <c r="H185" s="57">
        <v>0</v>
      </c>
      <c r="I185" s="56" t="s">
        <v>190</v>
      </c>
      <c r="J185" s="58">
        <v>0.59766907427310789</v>
      </c>
      <c r="K185" s="59">
        <f>('Opportunity List'!$J185*Convert_PJ_to_MWh)/1000</f>
        <v>166.01918729808688</v>
      </c>
      <c r="L185" s="59">
        <v>12.139455052507083</v>
      </c>
      <c r="M185" s="59">
        <f>'Opportunity List'!$N185/Convert_GJ_to_MWh</f>
        <v>49233.599960613123</v>
      </c>
      <c r="N185" s="59">
        <v>13676</v>
      </c>
      <c r="O185" s="60">
        <v>0.8</v>
      </c>
      <c r="P185" s="59">
        <f>'Opportunity List'!$L185*'Opportunity List'!$O185</f>
        <v>9.7115640420056675</v>
      </c>
      <c r="Q185" s="60">
        <v>0.5</v>
      </c>
      <c r="R185" s="59">
        <f>'Opportunity List'!$J185*'Opportunity List'!$Q185*Convert_PJ_to_MWh</f>
        <v>83009.59364904344</v>
      </c>
      <c r="S185" s="60">
        <v>8.251821594035702E-2</v>
      </c>
      <c r="T185" s="59">
        <v>12</v>
      </c>
      <c r="U185" s="59">
        <v>0</v>
      </c>
      <c r="V185" s="59">
        <f>(('Opportunity List'!$R185*'Opportunity List'!$S185)*'Opportunity List'!$O185)*'Opportunity List'!$T185</f>
        <v>65758.11430898933</v>
      </c>
      <c r="W185" s="59">
        <f>'Opportunity List'!$Y185*'Opportunity List'!$P185</f>
        <v>5479.8428590824442</v>
      </c>
      <c r="X185" s="59">
        <f>IF('Opportunity List'!$P185=0,0,IF(OR('Opportunity List'!$A185={600,601}),4.52,IF(OR('Opportunity List'!$A185={602,603,604,605}),1.9,('Opportunity List'!$V185/'Opportunity List'!$P185))))</f>
        <v>6771.1147272019352</v>
      </c>
      <c r="Y185" s="59">
        <f>IF('Opportunity List'!$X185=0,0,'Opportunity List'!$X185/'Opportunity List'!$T185)</f>
        <v>564.25956060016131</v>
      </c>
      <c r="Z185" s="61">
        <f>'Opportunity List'!$W185*'Opportunity List'!$H185</f>
        <v>0</v>
      </c>
      <c r="AA185" s="61">
        <f>'Opportunity List'!$Z185+'Opportunity List'!$W185</f>
        <v>5479.8428590824442</v>
      </c>
      <c r="AB185" s="61">
        <f>IF('Opportunity List'!$F185="Electricity", 'Opportunity List'!$W185, 0)+IF('Opportunity List'!$G185="Electricity",'Opportunity List'!$Z185,0)</f>
        <v>5479.8428590824442</v>
      </c>
      <c r="AC185" s="61">
        <f>IF('Opportunity List'!$F185="Natural Gas",'Opportunity List'!$W185, 0)+IF('Opportunity List'!$G185="Natural Gas",'Opportunity List'!$Z185,0)</f>
        <v>0</v>
      </c>
      <c r="AD185" s="61">
        <f>'Opportunity List'!$Y185*VLOOKUP('Opportunity List'!$T185,'Discount rate'!$B$4:$D$45,3,FALSE)</f>
        <v>5045.9962402825504</v>
      </c>
      <c r="AE185" s="59">
        <v>153080.16863009761</v>
      </c>
      <c r="AF185" s="62" t="s">
        <v>164</v>
      </c>
      <c r="AG185" s="63">
        <v>0</v>
      </c>
      <c r="AH185" s="64">
        <f>'Opportunity List'!$AG185*VLOOKUP('Opportunity List'!$T185,'Discount rate'!$B$4:$D$45,3,FALSE)</f>
        <v>0</v>
      </c>
      <c r="AI185" s="59">
        <f>'Opportunity List'!$AE185-'Opportunity List'!$AH185</f>
        <v>153080.16863009761</v>
      </c>
      <c r="AJ185" s="64">
        <f>'Opportunity List'!$AI185/'Opportunity List'!$AD185</f>
        <v>30.336956537551025</v>
      </c>
      <c r="AK185" s="59">
        <f>'Opportunity List'!$P185*'Opportunity List'!$AE185</f>
        <v>1486647.86121222</v>
      </c>
      <c r="AL185" s="59">
        <v>4704</v>
      </c>
      <c r="AM185" s="65">
        <v>0.7407502069635804</v>
      </c>
      <c r="AN185" s="65">
        <v>0.99845041074162955</v>
      </c>
      <c r="AO185" s="65">
        <v>0.93705665678053629</v>
      </c>
      <c r="AP185" s="65">
        <v>0.75148569615808558</v>
      </c>
      <c r="AQ185" s="65">
        <v>0.83189628923585435</v>
      </c>
      <c r="AR185" s="65">
        <v>0.99827554708302524</v>
      </c>
      <c r="AS185" s="65" t="e">
        <f>#VALUE!</f>
        <v>#VALUE!</v>
      </c>
      <c r="AT185" s="65" t="e">
        <f>#VALUE!</f>
        <v>#VALUE!</v>
      </c>
      <c r="AU185" s="65" t="e">
        <f>#VALUE!</f>
        <v>#VALUE!</v>
      </c>
      <c r="AV185" s="65" t="e">
        <f>#VALUE!</f>
        <v>#VALUE!</v>
      </c>
      <c r="AW185" s="65" t="e">
        <f>#VALUE!</f>
        <v>#VALUE!</v>
      </c>
      <c r="AX185" s="56" t="str">
        <f>IF('Opportunity List'!$AY185&lt;=0.1,"Early",IF(AND('Opportunity List'!$AY185&gt;0.1,'Opportunity List'!$AY185&lt;=0.25),"Establishing","Mature"))</f>
        <v>Establishing</v>
      </c>
      <c r="AY185" s="105">
        <v>0.25</v>
      </c>
      <c r="AZ185" s="11"/>
      <c r="BA185" s="11"/>
      <c r="BB185" s="11"/>
      <c r="BD185" s="11"/>
      <c r="BE185" s="11"/>
      <c r="BF185" s="11"/>
    </row>
    <row r="186" spans="1:58" x14ac:dyDescent="0.25">
      <c r="A186" s="104">
        <v>516</v>
      </c>
      <c r="B186" s="56" t="s">
        <v>212</v>
      </c>
      <c r="C186" s="56" t="s">
        <v>5</v>
      </c>
      <c r="D186" s="56" t="s">
        <v>197</v>
      </c>
      <c r="E186" s="56" t="s">
        <v>170</v>
      </c>
      <c r="F186" s="56" t="s">
        <v>159</v>
      </c>
      <c r="G186" s="56">
        <v>0</v>
      </c>
      <c r="H186" s="57">
        <v>0</v>
      </c>
      <c r="I186" s="56" t="s">
        <v>190</v>
      </c>
      <c r="J186" s="58">
        <v>0.11953381485462156</v>
      </c>
      <c r="K186" s="59">
        <f>('Opportunity List'!$J186*Convert_PJ_to_MWh)/1000</f>
        <v>33.203837459617368</v>
      </c>
      <c r="L186" s="59">
        <v>4.8164054061765489</v>
      </c>
      <c r="M186" s="59">
        <f>'Opportunity List'!$N186/Convert_GJ_to_MWh</f>
        <v>24818.055100948426</v>
      </c>
      <c r="N186" s="59">
        <v>6893.904200223019</v>
      </c>
      <c r="O186" s="60">
        <v>0.8</v>
      </c>
      <c r="P186" s="59">
        <f>'Opportunity List'!$L186*'Opportunity List'!$O186</f>
        <v>3.8531243249412395</v>
      </c>
      <c r="Q186" s="60">
        <v>0.75</v>
      </c>
      <c r="R186" s="59">
        <f>'Opportunity List'!$J186*'Opportunity List'!$Q186*Convert_PJ_to_MWh</f>
        <v>24902.878094713025</v>
      </c>
      <c r="S186" s="60">
        <v>8.9972292590306507E-2</v>
      </c>
      <c r="T186" s="59">
        <v>12</v>
      </c>
      <c r="U186" s="59">
        <v>0</v>
      </c>
      <c r="V186" s="59">
        <f>(('Opportunity List'!$R186*'Opportunity List'!$S186)*'Opportunity List'!$O186)*'Opportunity List'!$T186</f>
        <v>21509.462729071249</v>
      </c>
      <c r="W186" s="59">
        <f>'Opportunity List'!$Y186*'Opportunity List'!$P186</f>
        <v>1792.4552274226039</v>
      </c>
      <c r="X186" s="59">
        <f>IF('Opportunity List'!$P186=0,0,IF(OR('Opportunity List'!$A186={600,601}),4.52,IF(OR('Opportunity List'!$A186={602,603,604,605}),1.9,('Opportunity List'!$V186/'Opportunity List'!$P186))))</f>
        <v>5582.3432921280755</v>
      </c>
      <c r="Y186" s="59">
        <f>IF('Opportunity List'!$X186=0,0,'Opportunity List'!$X186/'Opportunity List'!$T186)</f>
        <v>465.19527434400629</v>
      </c>
      <c r="Z186" s="61">
        <f>'Opportunity List'!$W186*'Opportunity List'!$H186</f>
        <v>0</v>
      </c>
      <c r="AA186" s="61">
        <f>'Opportunity List'!$Z186+'Opportunity List'!$W186</f>
        <v>1792.4552274226039</v>
      </c>
      <c r="AB186" s="61">
        <f>IF('Opportunity List'!$F186="Electricity", 'Opportunity List'!$W186, 0)+IF('Opportunity List'!$G186="Electricity",'Opportunity List'!$Z186,0)</f>
        <v>0</v>
      </c>
      <c r="AC186" s="61">
        <f>IF('Opportunity List'!$F186="Natural Gas",'Opportunity List'!$W186, 0)+IF('Opportunity List'!$G186="Natural Gas",'Opportunity List'!$Z186,0)</f>
        <v>1792.4552274226039</v>
      </c>
      <c r="AD186" s="61">
        <f>'Opportunity List'!$Y186*VLOOKUP('Opportunity List'!$T186,'Discount rate'!$B$4:$D$45,3,FALSE)</f>
        <v>4160.095405101044</v>
      </c>
      <c r="AE186" s="59">
        <v>153080.16863009761</v>
      </c>
      <c r="AF186" s="62" t="s">
        <v>164</v>
      </c>
      <c r="AG186" s="63">
        <v>0</v>
      </c>
      <c r="AH186" s="64">
        <f>'Opportunity List'!$AG186*VLOOKUP('Opportunity List'!$T186,'Discount rate'!$B$4:$D$45,3,FALSE)</f>
        <v>0</v>
      </c>
      <c r="AI186" s="59">
        <f>'Opportunity List'!$AE186-'Opportunity List'!$AH186</f>
        <v>153080.16863009761</v>
      </c>
      <c r="AJ186" s="64">
        <f>'Opportunity List'!$AI186/'Opportunity List'!$AD186</f>
        <v>36.797273553484636</v>
      </c>
      <c r="AK186" s="59">
        <f>'Opportunity List'!$P186*'Opportunity List'!$AE186</f>
        <v>589836.92141473596</v>
      </c>
      <c r="AL186" s="59">
        <v>0</v>
      </c>
      <c r="AM186" s="65">
        <v>0</v>
      </c>
      <c r="AN186" s="65">
        <v>0</v>
      </c>
      <c r="AO186" s="65">
        <v>0</v>
      </c>
      <c r="AP186" s="65">
        <v>0</v>
      </c>
      <c r="AQ186" s="65">
        <v>0</v>
      </c>
      <c r="AR186" s="65">
        <v>0</v>
      </c>
      <c r="AS186" s="65" t="e">
        <f>#VALUE!</f>
        <v>#VALUE!</v>
      </c>
      <c r="AT186" s="65" t="e">
        <f>#VALUE!</f>
        <v>#VALUE!</v>
      </c>
      <c r="AU186" s="65" t="e">
        <f>#VALUE!</f>
        <v>#VALUE!</v>
      </c>
      <c r="AV186" s="65" t="e">
        <f>#VALUE!</f>
        <v>#VALUE!</v>
      </c>
      <c r="AW186" s="65" t="e">
        <f>#VALUE!</f>
        <v>#VALUE!</v>
      </c>
      <c r="AX186" s="56" t="str">
        <f>IF('Opportunity List'!$AY186&lt;=0.1,"Early",IF(AND('Opportunity List'!$AY186&gt;0.1,'Opportunity List'!$AY186&lt;=0.25),"Establishing","Mature"))</f>
        <v>Establishing</v>
      </c>
      <c r="AY186" s="105">
        <v>0.25</v>
      </c>
      <c r="AZ186" s="11"/>
      <c r="BA186" s="11"/>
      <c r="BB186" s="11"/>
      <c r="BD186" s="11"/>
      <c r="BE186" s="11"/>
      <c r="BF186" s="11"/>
    </row>
    <row r="187" spans="1:58" x14ac:dyDescent="0.25">
      <c r="A187" s="104">
        <v>261</v>
      </c>
      <c r="B187" s="56" t="s">
        <v>217</v>
      </c>
      <c r="C187" s="56" t="s">
        <v>5</v>
      </c>
      <c r="D187" s="56" t="s">
        <v>197</v>
      </c>
      <c r="E187" s="56" t="s">
        <v>170</v>
      </c>
      <c r="F187" s="56" t="s">
        <v>2</v>
      </c>
      <c r="G187" s="56">
        <v>0</v>
      </c>
      <c r="H187" s="57">
        <v>0</v>
      </c>
      <c r="I187" s="56" t="s">
        <v>190</v>
      </c>
      <c r="J187" s="58">
        <v>0.59766907427310789</v>
      </c>
      <c r="K187" s="59">
        <f>('Opportunity List'!$J187*Convert_PJ_to_MWh)/1000</f>
        <v>166.01918729808688</v>
      </c>
      <c r="L187" s="59">
        <v>12.139455052507083</v>
      </c>
      <c r="M187" s="59">
        <f>'Opportunity List'!$N187/Convert_GJ_to_MWh</f>
        <v>49233.599960613123</v>
      </c>
      <c r="N187" s="59">
        <v>13676</v>
      </c>
      <c r="O187" s="60">
        <v>0.12</v>
      </c>
      <c r="P187" s="59">
        <f>'Opportunity List'!$L187*'Opportunity List'!$O187</f>
        <v>1.4567346063008499</v>
      </c>
      <c r="Q187" s="60">
        <v>0.5</v>
      </c>
      <c r="R187" s="59">
        <f>'Opportunity List'!$J187*'Opportunity List'!$Q187*Convert_PJ_to_MWh</f>
        <v>83009.59364904344</v>
      </c>
      <c r="S187" s="60">
        <v>1.2214933756144953E-2</v>
      </c>
      <c r="T187" s="59">
        <v>12</v>
      </c>
      <c r="U187" s="59">
        <v>0</v>
      </c>
      <c r="V187" s="59">
        <f>(('Opportunity List'!$R187*'Opportunity List'!$S187)*'Opportunity List'!$O187)*'Opportunity List'!$T187</f>
        <v>1460.0976300685099</v>
      </c>
      <c r="W187" s="59">
        <f>'Opportunity List'!$Y187*'Opportunity List'!$P187</f>
        <v>121.67480250570915</v>
      </c>
      <c r="X187" s="59">
        <f>IF('Opportunity List'!$P187=0,0,IF(OR('Opportunity List'!$A187={600,601}),4.52,IF(OR('Opportunity List'!$A187={602,603,604,605}),1.9,('Opportunity List'!$V187/'Opportunity List'!$P187))))</f>
        <v>1002.3086042942302</v>
      </c>
      <c r="Y187" s="59">
        <f>IF('Opportunity List'!$X187=0,0,'Opportunity List'!$X187/'Opportunity List'!$T187)</f>
        <v>83.525717024519182</v>
      </c>
      <c r="Z187" s="61">
        <f>'Opportunity List'!$W187*'Opportunity List'!$H187</f>
        <v>0</v>
      </c>
      <c r="AA187" s="61">
        <f>'Opportunity List'!$Z187+'Opportunity List'!$W187</f>
        <v>121.67480250570915</v>
      </c>
      <c r="AB187" s="61">
        <f>IF('Opportunity List'!$F187="Electricity", 'Opportunity List'!$W187, 0)+IF('Opportunity List'!$G187="Electricity",'Opportunity List'!$Z187,0)</f>
        <v>121.67480250570915</v>
      </c>
      <c r="AC187" s="61">
        <f>IF('Opportunity List'!$F187="Natural Gas",'Opportunity List'!$W187, 0)+IF('Opportunity List'!$G187="Natural Gas",'Opportunity List'!$Z187,0)</f>
        <v>0</v>
      </c>
      <c r="AD187" s="61">
        <f>'Opportunity List'!$Y187*VLOOKUP('Opportunity List'!$T187,'Discount rate'!$B$4:$D$45,3,FALSE)</f>
        <v>746.94428504559312</v>
      </c>
      <c r="AE187" s="59">
        <v>30457.422541039621</v>
      </c>
      <c r="AF187" s="62" t="s">
        <v>164</v>
      </c>
      <c r="AG187" s="63">
        <v>0</v>
      </c>
      <c r="AH187" s="64">
        <f>'Opportunity List'!$AG187*VLOOKUP('Opportunity List'!$T187,'Discount rate'!$B$4:$D$45,3,FALSE)</f>
        <v>0</v>
      </c>
      <c r="AI187" s="59">
        <f>'Opportunity List'!$AE187-'Opportunity List'!$AH187</f>
        <v>30457.422541039621</v>
      </c>
      <c r="AJ187" s="64">
        <f>'Opportunity List'!$AI187/'Opportunity List'!$AD187</f>
        <v>40.776029954068818</v>
      </c>
      <c r="AK187" s="59">
        <f>'Opportunity List'!$P187*'Opportunity List'!$AE187</f>
        <v>44368.381434259987</v>
      </c>
      <c r="AL187" s="59">
        <v>4704</v>
      </c>
      <c r="AM187" s="65">
        <v>0.7407502069635804</v>
      </c>
      <c r="AN187" s="65">
        <v>0.99845041074162955</v>
      </c>
      <c r="AO187" s="65">
        <v>0.93705665678053629</v>
      </c>
      <c r="AP187" s="65">
        <v>0.75148569615808558</v>
      </c>
      <c r="AQ187" s="65">
        <v>0.83189628923585435</v>
      </c>
      <c r="AR187" s="65">
        <v>0.99827554708302524</v>
      </c>
      <c r="AS187" s="65" t="e">
        <f>#VALUE!</f>
        <v>#VALUE!</v>
      </c>
      <c r="AT187" s="65" t="e">
        <f>#VALUE!</f>
        <v>#VALUE!</v>
      </c>
      <c r="AU187" s="65" t="e">
        <f>#VALUE!</f>
        <v>#VALUE!</v>
      </c>
      <c r="AV187" s="65" t="e">
        <f>#VALUE!</f>
        <v>#VALUE!</v>
      </c>
      <c r="AW187" s="65" t="e">
        <f>#VALUE!</f>
        <v>#VALUE!</v>
      </c>
      <c r="AX187" s="56" t="str">
        <f>IF('Opportunity List'!$AY187&lt;=0.1,"Early",IF(AND('Opportunity List'!$AY187&gt;0.1,'Opportunity List'!$AY187&lt;=0.25),"Establishing","Mature"))</f>
        <v>Establishing</v>
      </c>
      <c r="AY187" s="105">
        <v>0.25</v>
      </c>
      <c r="AZ187" s="11"/>
      <c r="BA187" s="11"/>
      <c r="BB187" s="11"/>
      <c r="BD187" s="11"/>
      <c r="BE187" s="11"/>
      <c r="BF187" s="11"/>
    </row>
    <row r="188" spans="1:58" x14ac:dyDescent="0.25">
      <c r="A188" s="104">
        <v>283</v>
      </c>
      <c r="B188" s="56" t="s">
        <v>234</v>
      </c>
      <c r="C188" s="56" t="s">
        <v>5</v>
      </c>
      <c r="D188" s="56" t="s">
        <v>197</v>
      </c>
      <c r="E188" s="56" t="s">
        <v>170</v>
      </c>
      <c r="F188" s="56" t="s">
        <v>2</v>
      </c>
      <c r="G188" s="56">
        <v>0</v>
      </c>
      <c r="H188" s="57">
        <v>0</v>
      </c>
      <c r="I188" s="56" t="s">
        <v>190</v>
      </c>
      <c r="J188" s="58">
        <v>0.59766907427310789</v>
      </c>
      <c r="K188" s="59">
        <f>('Opportunity List'!$J188*Convert_PJ_to_MWh)/1000</f>
        <v>166.01918729808688</v>
      </c>
      <c r="L188" s="59">
        <v>12.139455052507083</v>
      </c>
      <c r="M188" s="59">
        <f>'Opportunity List'!$N188/Convert_GJ_to_MWh</f>
        <v>49233.599960613123</v>
      </c>
      <c r="N188" s="59">
        <v>13676</v>
      </c>
      <c r="O188" s="60">
        <v>0.16000000000000003</v>
      </c>
      <c r="P188" s="59">
        <f>'Opportunity List'!$L188*'Opportunity List'!$O188</f>
        <v>1.9423128084011336</v>
      </c>
      <c r="Q188" s="60">
        <v>0.5</v>
      </c>
      <c r="R188" s="59">
        <f>'Opportunity List'!$J188*'Opportunity List'!$Q188*Convert_PJ_to_MWh</f>
        <v>83009.59364904344</v>
      </c>
      <c r="S188" s="60">
        <v>9.6271251930416538E-2</v>
      </c>
      <c r="T188" s="59">
        <v>16</v>
      </c>
      <c r="U188" s="59">
        <v>0</v>
      </c>
      <c r="V188" s="59">
        <f>(('Opportunity List'!$R188*'Opportunity List'!$S188)*'Opportunity List'!$O188)*'Opportunity List'!$T188</f>
        <v>20458.080007241133</v>
      </c>
      <c r="W188" s="59">
        <f>'Opportunity List'!$Y188*'Opportunity List'!$P188</f>
        <v>1278.6300004525708</v>
      </c>
      <c r="X188" s="59">
        <f>IF('Opportunity List'!$P188=0,0,IF(OR('Opportunity List'!$A188={600,601}),4.52,IF(OR('Opportunity List'!$A188={602,603,604,605}),1.9,('Opportunity List'!$V188/'Opportunity List'!$P188))))</f>
        <v>10532.845131203014</v>
      </c>
      <c r="Y188" s="59">
        <f>IF('Opportunity List'!$X188=0,0,'Opportunity List'!$X188/'Opportunity List'!$T188)</f>
        <v>658.30282070018836</v>
      </c>
      <c r="Z188" s="61">
        <f>'Opportunity List'!$W188*'Opportunity List'!$H188</f>
        <v>0</v>
      </c>
      <c r="AA188" s="61">
        <f>'Opportunity List'!$Z188+'Opportunity List'!$W188</f>
        <v>1278.6300004525708</v>
      </c>
      <c r="AB188" s="61">
        <f>IF('Opportunity List'!$F188="Electricity", 'Opportunity List'!$W188, 0)+IF('Opportunity List'!$G188="Electricity",'Opportunity List'!$Z188,0)</f>
        <v>1278.6300004525708</v>
      </c>
      <c r="AC188" s="61">
        <f>IF('Opportunity List'!$F188="Natural Gas",'Opportunity List'!$W188, 0)+IF('Opportunity List'!$G188="Natural Gas",'Opportunity List'!$Z188,0)</f>
        <v>0</v>
      </c>
      <c r="AD188" s="61">
        <f>'Opportunity List'!$Y188*VLOOKUP('Opportunity List'!$T188,'Discount rate'!$B$4:$D$45,3,FALSE)</f>
        <v>6877.0582421565332</v>
      </c>
      <c r="AE188" s="59">
        <v>320064.41264292429</v>
      </c>
      <c r="AF188" s="62" t="s">
        <v>168</v>
      </c>
      <c r="AG188" s="63">
        <v>0</v>
      </c>
      <c r="AH188" s="64">
        <f>'Opportunity List'!$AG188*VLOOKUP('Opportunity List'!$T188,'Discount rate'!$B$4:$D$45,3,FALSE)</f>
        <v>0</v>
      </c>
      <c r="AI188" s="59">
        <f>'Opportunity List'!$AE188-'Opportunity List'!$AH188</f>
        <v>320064.41264292429</v>
      </c>
      <c r="AJ188" s="64">
        <f>'Opportunity List'!$AI188/'Opportunity List'!$AD188</f>
        <v>46.540890213917585</v>
      </c>
      <c r="AK188" s="59">
        <f>'Opportunity List'!$P188*'Opportunity List'!$AE188</f>
        <v>621665.20818973763</v>
      </c>
      <c r="AL188" s="59">
        <v>2364</v>
      </c>
      <c r="AM188" s="65">
        <v>0.67715948958229555</v>
      </c>
      <c r="AN188" s="65" t="s">
        <v>235</v>
      </c>
      <c r="AO188" s="65">
        <v>0.96664653305007864</v>
      </c>
      <c r="AP188" s="65">
        <v>0.81036160759545595</v>
      </c>
      <c r="AQ188" s="65" t="s">
        <v>235</v>
      </c>
      <c r="AR188" s="65" t="s">
        <v>235</v>
      </c>
      <c r="AS188" s="65" t="e">
        <f>#VALUE!</f>
        <v>#VALUE!</v>
      </c>
      <c r="AT188" s="65" t="e">
        <f>#VALUE!</f>
        <v>#VALUE!</v>
      </c>
      <c r="AU188" s="65" t="e">
        <f>#VALUE!</f>
        <v>#VALUE!</v>
      </c>
      <c r="AV188" s="65" t="e">
        <f>#VALUE!</f>
        <v>#VALUE!</v>
      </c>
      <c r="AW188" s="65" t="e">
        <f>#VALUE!</f>
        <v>#VALUE!</v>
      </c>
      <c r="AX188" s="56" t="str">
        <f>IF('Opportunity List'!$AY188&lt;=0.1,"Early",IF(AND('Opportunity List'!$AY188&gt;0.1,'Opportunity List'!$AY188&lt;=0.25),"Establishing","Mature"))</f>
        <v>Establishing</v>
      </c>
      <c r="AY188" s="105">
        <v>0.25</v>
      </c>
      <c r="AZ188" s="11"/>
      <c r="BA188" s="11"/>
      <c r="BB188" s="11"/>
      <c r="BD188" s="11"/>
      <c r="BE188" s="11"/>
      <c r="BF188" s="11"/>
    </row>
    <row r="189" spans="1:58" x14ac:dyDescent="0.25">
      <c r="A189" s="104">
        <v>219</v>
      </c>
      <c r="B189" s="56" t="s">
        <v>249</v>
      </c>
      <c r="C189" s="56" t="s">
        <v>5</v>
      </c>
      <c r="D189" s="56" t="s">
        <v>197</v>
      </c>
      <c r="E189" s="56" t="s">
        <v>170</v>
      </c>
      <c r="F189" s="56" t="s">
        <v>2</v>
      </c>
      <c r="G189" s="56">
        <v>0</v>
      </c>
      <c r="H189" s="57">
        <v>0</v>
      </c>
      <c r="I189" s="56" t="s">
        <v>190</v>
      </c>
      <c r="J189" s="58">
        <v>0.59766907427310789</v>
      </c>
      <c r="K189" s="59">
        <f>('Opportunity List'!$J189*Convert_PJ_to_MWh)/1000</f>
        <v>166.01918729808688</v>
      </c>
      <c r="L189" s="59">
        <v>12.139455052507083</v>
      </c>
      <c r="M189" s="59">
        <f>'Opportunity List'!$N189/Convert_GJ_to_MWh</f>
        <v>49233.599960613123</v>
      </c>
      <c r="N189" s="59">
        <v>13676</v>
      </c>
      <c r="O189" s="60">
        <v>0.64000000000000012</v>
      </c>
      <c r="P189" s="59">
        <f>'Opportunity List'!$L189*'Opportunity List'!$O189</f>
        <v>7.7692512336045345</v>
      </c>
      <c r="Q189" s="60">
        <v>0.5</v>
      </c>
      <c r="R189" s="59">
        <f>'Opportunity List'!$J189*'Opportunity List'!$Q189*Convert_PJ_to_MWh</f>
        <v>83009.59364904344</v>
      </c>
      <c r="S189" s="60">
        <v>1.3753035990059505E-2</v>
      </c>
      <c r="T189" s="59">
        <v>15</v>
      </c>
      <c r="U189" s="59">
        <v>0</v>
      </c>
      <c r="V189" s="59">
        <f>(('Opportunity List'!$R189*'Opportunity List'!$S189)*'Opportunity List'!$O189)*'Opportunity List'!$T189</f>
        <v>10959.685718164894</v>
      </c>
      <c r="W189" s="59">
        <f>'Opportunity List'!$Y189*'Opportunity List'!$P189</f>
        <v>730.64571454432621</v>
      </c>
      <c r="X189" s="59">
        <f>IF('Opportunity List'!$P189=0,0,IF(OR('Opportunity List'!$A189={600,601}),4.52,IF(OR('Opportunity List'!$A189={602,603,604,605}),1.9,('Opportunity List'!$V189/'Opportunity List'!$P189))))</f>
        <v>1410.6489015004038</v>
      </c>
      <c r="Y189" s="59">
        <f>IF('Opportunity List'!$X189=0,0,'Opportunity List'!$X189/'Opportunity List'!$T189)</f>
        <v>94.043260100026913</v>
      </c>
      <c r="Z189" s="61">
        <f>'Opportunity List'!$W189*'Opportunity List'!$H189</f>
        <v>0</v>
      </c>
      <c r="AA189" s="61">
        <f>'Opportunity List'!$Z189+'Opportunity List'!$W189</f>
        <v>730.64571454432621</v>
      </c>
      <c r="AB189" s="61">
        <f>IF('Opportunity List'!$F189="Electricity", 'Opportunity List'!$W189, 0)+IF('Opportunity List'!$G189="Electricity",'Opportunity List'!$Z189,0)</f>
        <v>730.64571454432621</v>
      </c>
      <c r="AC189" s="61">
        <f>IF('Opportunity List'!$F189="Natural Gas",'Opportunity List'!$W189, 0)+IF('Opportunity List'!$G189="Natural Gas",'Opportunity List'!$Z189,0)</f>
        <v>0</v>
      </c>
      <c r="AD189" s="61">
        <f>'Opportunity List'!$Y189*VLOOKUP('Opportunity List'!$T189,'Discount rate'!$B$4:$D$45,3,FALSE)</f>
        <v>950.58118585118416</v>
      </c>
      <c r="AE189" s="59">
        <v>28577.179700261095</v>
      </c>
      <c r="AF189" s="62" t="s">
        <v>168</v>
      </c>
      <c r="AG189" s="63">
        <v>0</v>
      </c>
      <c r="AH189" s="64">
        <f>'Opportunity List'!$AG189*VLOOKUP('Opportunity List'!$T189,'Discount rate'!$B$4:$D$45,3,FALSE)</f>
        <v>0</v>
      </c>
      <c r="AI189" s="59">
        <f>'Opportunity List'!$AE189-'Opportunity List'!$AH189</f>
        <v>28577.179700261095</v>
      </c>
      <c r="AJ189" s="64">
        <f>'Opportunity List'!$AI189/'Opportunity List'!$AD189</f>
        <v>30.062850102247786</v>
      </c>
      <c r="AK189" s="59">
        <f>'Opportunity List'!$P189*'Opportunity List'!$AE189</f>
        <v>222023.28863919197</v>
      </c>
      <c r="AL189" s="59">
        <v>6264</v>
      </c>
      <c r="AM189" s="65">
        <v>0.54885781467333306</v>
      </c>
      <c r="AN189" s="65">
        <v>0.56515377746718276</v>
      </c>
      <c r="AO189" s="65">
        <v>0.8710258671216744</v>
      </c>
      <c r="AP189" s="65">
        <v>0.7454729684321465</v>
      </c>
      <c r="AQ189" s="65">
        <v>0.50566444014451928</v>
      </c>
      <c r="AR189" s="65">
        <v>0.80973111879325821</v>
      </c>
      <c r="AS189" s="65" t="e">
        <f>#VALUE!</f>
        <v>#VALUE!</v>
      </c>
      <c r="AT189" s="65" t="e">
        <f>#VALUE!</f>
        <v>#VALUE!</v>
      </c>
      <c r="AU189" s="65" t="e">
        <f>#VALUE!</f>
        <v>#VALUE!</v>
      </c>
      <c r="AV189" s="65" t="e">
        <f>#VALUE!</f>
        <v>#VALUE!</v>
      </c>
      <c r="AW189" s="65" t="e">
        <f>#VALUE!</f>
        <v>#VALUE!</v>
      </c>
      <c r="AX189" s="56" t="str">
        <f>IF('Opportunity List'!$AY189&lt;=0.1,"Early",IF(AND('Opportunity List'!$AY189&gt;0.1,'Opportunity List'!$AY189&lt;=0.25),"Establishing","Mature"))</f>
        <v>Establishing</v>
      </c>
      <c r="AY189" s="105">
        <v>0.25</v>
      </c>
      <c r="AZ189" s="11"/>
      <c r="BA189" s="11"/>
      <c r="BB189" s="11"/>
      <c r="BD189" s="11"/>
      <c r="BE189" s="11"/>
      <c r="BF189" s="11"/>
    </row>
    <row r="190" spans="1:58" x14ac:dyDescent="0.25">
      <c r="A190" s="104">
        <v>305</v>
      </c>
      <c r="B190" s="56" t="s">
        <v>251</v>
      </c>
      <c r="C190" s="56" t="s">
        <v>5</v>
      </c>
      <c r="D190" s="56" t="s">
        <v>197</v>
      </c>
      <c r="E190" s="56" t="s">
        <v>170</v>
      </c>
      <c r="F190" s="56" t="s">
        <v>2</v>
      </c>
      <c r="G190" s="56">
        <v>0</v>
      </c>
      <c r="H190" s="57">
        <v>0</v>
      </c>
      <c r="I190" s="56" t="s">
        <v>190</v>
      </c>
      <c r="J190" s="58">
        <v>0.59766907427310789</v>
      </c>
      <c r="K190" s="59">
        <f>('Opportunity List'!$J190*Convert_PJ_to_MWh)/1000</f>
        <v>166.01918729808688</v>
      </c>
      <c r="L190" s="59">
        <v>12.139455052507083</v>
      </c>
      <c r="M190" s="59">
        <f>'Opportunity List'!$N190/Convert_GJ_to_MWh</f>
        <v>49233.599960613123</v>
      </c>
      <c r="N190" s="59">
        <v>13676</v>
      </c>
      <c r="O190" s="60">
        <v>0.32000000000000006</v>
      </c>
      <c r="P190" s="59">
        <f>'Opportunity List'!$L190*'Opportunity List'!$O190</f>
        <v>3.8846256168022673</v>
      </c>
      <c r="Q190" s="60">
        <v>0.5</v>
      </c>
      <c r="R190" s="59">
        <f>'Opportunity List'!$J190*'Opportunity List'!$Q190*Convert_PJ_to_MWh</f>
        <v>83009.59364904344</v>
      </c>
      <c r="S190" s="60">
        <v>2.7506071980119011E-3</v>
      </c>
      <c r="T190" s="59">
        <v>14</v>
      </c>
      <c r="U190" s="59">
        <v>0</v>
      </c>
      <c r="V190" s="59">
        <f>(('Opportunity List'!$R190*'Opportunity List'!$S190)*'Opportunity List'!$O190)*'Opportunity List'!$T190</f>
        <v>1022.9040003620565</v>
      </c>
      <c r="W190" s="59">
        <f>'Opportunity List'!$Y190*'Opportunity List'!$P190</f>
        <v>73.06457145443261</v>
      </c>
      <c r="X190" s="59">
        <f>IF('Opportunity List'!$P190=0,0,IF(OR('Opportunity List'!$A190={600,601}),4.52,IF(OR('Opportunity List'!$A190={602,603,604,605}),1.9,('Opportunity List'!$V190/'Opportunity List'!$P190))))</f>
        <v>263.3211282800753</v>
      </c>
      <c r="Y190" s="59">
        <f>IF('Opportunity List'!$X190=0,0,'Opportunity List'!$X190/'Opportunity List'!$T190)</f>
        <v>18.808652020005379</v>
      </c>
      <c r="Z190" s="61">
        <f>'Opportunity List'!$W190*'Opportunity List'!$H190</f>
        <v>0</v>
      </c>
      <c r="AA190" s="61">
        <f>'Opportunity List'!$Z190+'Opportunity List'!$W190</f>
        <v>73.06457145443261</v>
      </c>
      <c r="AB190" s="61">
        <f>IF('Opportunity List'!$F190="Electricity", 'Opportunity List'!$W190, 0)+IF('Opportunity List'!$G190="Electricity",'Opportunity List'!$Z190,0)</f>
        <v>73.06457145443261</v>
      </c>
      <c r="AC190" s="61">
        <f>IF('Opportunity List'!$F190="Natural Gas",'Opportunity List'!$W190, 0)+IF('Opportunity List'!$G190="Natural Gas",'Opportunity List'!$Z190,0)</f>
        <v>0</v>
      </c>
      <c r="AD190" s="61">
        <f>'Opportunity List'!$Y190*VLOOKUP('Opportunity List'!$T190,'Discount rate'!$B$4:$D$45,3,FALSE)</f>
        <v>183.29911611074763</v>
      </c>
      <c r="AE190" s="59">
        <v>10287.784692093994</v>
      </c>
      <c r="AF190" s="62" t="s">
        <v>168</v>
      </c>
      <c r="AG190" s="63">
        <v>0</v>
      </c>
      <c r="AH190" s="64">
        <f>'Opportunity List'!$AG190*VLOOKUP('Opportunity List'!$T190,'Discount rate'!$B$4:$D$45,3,FALSE)</f>
        <v>0</v>
      </c>
      <c r="AI190" s="59">
        <f>'Opportunity List'!$AE190-'Opportunity List'!$AH190</f>
        <v>10287.784692093994</v>
      </c>
      <c r="AJ190" s="64">
        <f>'Opportunity List'!$AI190/'Opportunity List'!$AD190</f>
        <v>56.125664489719682</v>
      </c>
      <c r="AK190" s="59">
        <f>'Opportunity List'!$P190*'Opportunity List'!$AE190</f>
        <v>39964.19195505455</v>
      </c>
      <c r="AL190" s="59">
        <v>6264</v>
      </c>
      <c r="AM190" s="65">
        <v>0.54885781467333294</v>
      </c>
      <c r="AN190" s="65">
        <v>0.56515377746718276</v>
      </c>
      <c r="AO190" s="65">
        <v>0.8710258671216744</v>
      </c>
      <c r="AP190" s="65">
        <v>0.7454729684321465</v>
      </c>
      <c r="AQ190" s="65">
        <v>0.50566444014451928</v>
      </c>
      <c r="AR190" s="65">
        <v>0.80973111879325821</v>
      </c>
      <c r="AS190" s="65" t="e">
        <f>#VALUE!</f>
        <v>#VALUE!</v>
      </c>
      <c r="AT190" s="65" t="e">
        <f>#VALUE!</f>
        <v>#VALUE!</v>
      </c>
      <c r="AU190" s="65" t="e">
        <f>#VALUE!</f>
        <v>#VALUE!</v>
      </c>
      <c r="AV190" s="65" t="e">
        <f>#VALUE!</f>
        <v>#VALUE!</v>
      </c>
      <c r="AW190" s="65" t="e">
        <f>#VALUE!</f>
        <v>#VALUE!</v>
      </c>
      <c r="AX190" s="56" t="str">
        <f>IF('Opportunity List'!$AY190&lt;=0.1,"Early",IF(AND('Opportunity List'!$AY190&gt;0.1,'Opportunity List'!$AY190&lt;=0.25),"Establishing","Mature"))</f>
        <v>Establishing</v>
      </c>
      <c r="AY190" s="105">
        <v>0.25</v>
      </c>
      <c r="AZ190" s="11"/>
      <c r="BA190" s="11"/>
      <c r="BB190" s="11"/>
      <c r="BD190" s="11"/>
      <c r="BE190" s="11"/>
      <c r="BF190" s="11"/>
    </row>
    <row r="191" spans="1:58" x14ac:dyDescent="0.25">
      <c r="A191" s="104">
        <v>294</v>
      </c>
      <c r="B191" s="56" t="s">
        <v>254</v>
      </c>
      <c r="C191" s="56" t="s">
        <v>5</v>
      </c>
      <c r="D191" s="56" t="s">
        <v>197</v>
      </c>
      <c r="E191" s="56" t="s">
        <v>170</v>
      </c>
      <c r="F191" s="56" t="s">
        <v>2</v>
      </c>
      <c r="G191" s="56">
        <v>0</v>
      </c>
      <c r="H191" s="57">
        <v>0</v>
      </c>
      <c r="I191" s="56" t="s">
        <v>190</v>
      </c>
      <c r="J191" s="58">
        <v>0.59766907427310789</v>
      </c>
      <c r="K191" s="59">
        <f>('Opportunity List'!$J191*Convert_PJ_to_MWh)/1000</f>
        <v>166.01918729808688</v>
      </c>
      <c r="L191" s="59">
        <v>12.139455052507083</v>
      </c>
      <c r="M191" s="59">
        <f>'Opportunity List'!$N191/Convert_GJ_to_MWh</f>
        <v>49233.599960613123</v>
      </c>
      <c r="N191" s="59">
        <v>13676</v>
      </c>
      <c r="O191" s="60">
        <v>0.36000000000000004</v>
      </c>
      <c r="P191" s="59">
        <f>'Opportunity List'!$L191*'Opportunity List'!$O191</f>
        <v>4.3702038189025503</v>
      </c>
      <c r="Q191" s="60">
        <v>0.5</v>
      </c>
      <c r="R191" s="59">
        <f>'Opportunity List'!$J191*'Opportunity List'!$Q191*Convert_PJ_to_MWh</f>
        <v>83009.59364904344</v>
      </c>
      <c r="S191" s="60">
        <v>2.1855488095649293E-2</v>
      </c>
      <c r="T191" s="59">
        <v>13</v>
      </c>
      <c r="U191" s="59">
        <v>0</v>
      </c>
      <c r="V191" s="59">
        <f>(('Opportunity List'!$R191*'Opportunity List'!$S191)*'Opportunity List'!$O191)*'Opportunity List'!$T191</f>
        <v>8490.5270696439366</v>
      </c>
      <c r="W191" s="59">
        <f>'Opportunity List'!$Y191*'Opportunity List'!$P191</f>
        <v>653.11746689568747</v>
      </c>
      <c r="X191" s="59">
        <f>IF('Opportunity List'!$P191=0,0,IF(OR('Opportunity List'!$A191={600,601}),4.52,IF(OR('Opportunity List'!$A191={602,603,604,605}),1.9,('Opportunity List'!$V191/'Opportunity List'!$P191))))</f>
        <v>1942.8217587746481</v>
      </c>
      <c r="Y191" s="59">
        <f>IF('Opportunity List'!$X191=0,0,'Opportunity List'!$X191/'Opportunity List'!$T191)</f>
        <v>149.44782759804986</v>
      </c>
      <c r="Z191" s="61">
        <f>'Opportunity List'!$W191*'Opportunity List'!$H191</f>
        <v>0</v>
      </c>
      <c r="AA191" s="61">
        <f>'Opportunity List'!$Z191+'Opportunity List'!$W191</f>
        <v>653.11746689568747</v>
      </c>
      <c r="AB191" s="61">
        <f>IF('Opportunity List'!$F191="Electricity", 'Opportunity List'!$W191, 0)+IF('Opportunity List'!$G191="Electricity",'Opportunity List'!$Z191,0)</f>
        <v>653.11746689568747</v>
      </c>
      <c r="AC191" s="61">
        <f>IF('Opportunity List'!$F191="Natural Gas",'Opportunity List'!$W191, 0)+IF('Opportunity List'!$G191="Natural Gas",'Opportunity List'!$Z191,0)</f>
        <v>0</v>
      </c>
      <c r="AD191" s="61">
        <f>'Opportunity List'!$Y191*VLOOKUP('Opportunity List'!$T191,'Discount rate'!$B$4:$D$45,3,FALSE)</f>
        <v>1398.480575179246</v>
      </c>
      <c r="AE191" s="59">
        <v>72660.984666683449</v>
      </c>
      <c r="AF191" s="62" t="s">
        <v>168</v>
      </c>
      <c r="AG191" s="63">
        <v>0</v>
      </c>
      <c r="AH191" s="64">
        <f>'Opportunity List'!$AG191*VLOOKUP('Opportunity List'!$T191,'Discount rate'!$B$4:$D$45,3,FALSE)</f>
        <v>0</v>
      </c>
      <c r="AI191" s="59">
        <f>'Opportunity List'!$AE191-'Opportunity List'!$AH191</f>
        <v>72660.984666683449</v>
      </c>
      <c r="AJ191" s="64">
        <f>'Opportunity List'!$AI191/'Opportunity List'!$AD191</f>
        <v>51.957092544793014</v>
      </c>
      <c r="AK191" s="59">
        <f>'Opportunity List'!$P191*'Opportunity List'!$AE191</f>
        <v>317543.31267555966</v>
      </c>
      <c r="AL191" s="59">
        <v>4704</v>
      </c>
      <c r="AM191" s="65">
        <v>0.7407502069635804</v>
      </c>
      <c r="AN191" s="65">
        <v>0.99845041074162955</v>
      </c>
      <c r="AO191" s="65">
        <v>0.93705665678053629</v>
      </c>
      <c r="AP191" s="65">
        <v>0.75148569615808558</v>
      </c>
      <c r="AQ191" s="65">
        <v>0.83189628923585435</v>
      </c>
      <c r="AR191" s="65">
        <v>0.99827554708302524</v>
      </c>
      <c r="AS191" s="65" t="e">
        <f>#VALUE!</f>
        <v>#VALUE!</v>
      </c>
      <c r="AT191" s="65" t="e">
        <f>#VALUE!</f>
        <v>#VALUE!</v>
      </c>
      <c r="AU191" s="65" t="e">
        <f>#VALUE!</f>
        <v>#VALUE!</v>
      </c>
      <c r="AV191" s="65" t="e">
        <f>#VALUE!</f>
        <v>#VALUE!</v>
      </c>
      <c r="AW191" s="65" t="e">
        <f>#VALUE!</f>
        <v>#VALUE!</v>
      </c>
      <c r="AX191" s="56" t="str">
        <f>IF('Opportunity List'!$AY191&lt;=0.1,"Early",IF(AND('Opportunity List'!$AY191&gt;0.1,'Opportunity List'!$AY191&lt;=0.25),"Establishing","Mature"))</f>
        <v>Establishing</v>
      </c>
      <c r="AY191" s="105">
        <v>0.25</v>
      </c>
      <c r="AZ191" s="11"/>
      <c r="BA191" s="11"/>
      <c r="BB191" s="11"/>
      <c r="BD191" s="11"/>
      <c r="BE191" s="11"/>
      <c r="BF191" s="11"/>
    </row>
    <row r="192" spans="1:58" x14ac:dyDescent="0.25">
      <c r="A192" s="104">
        <v>418</v>
      </c>
      <c r="B192" s="56" t="s">
        <v>257</v>
      </c>
      <c r="C192" s="56" t="s">
        <v>5</v>
      </c>
      <c r="D192" s="56" t="s">
        <v>197</v>
      </c>
      <c r="E192" s="56" t="s">
        <v>170</v>
      </c>
      <c r="F192" s="56" t="s">
        <v>2</v>
      </c>
      <c r="G192" s="56">
        <v>0</v>
      </c>
      <c r="H192" s="57">
        <v>0</v>
      </c>
      <c r="I192" s="56" t="s">
        <v>190</v>
      </c>
      <c r="J192" s="58">
        <v>0.59766907427310789</v>
      </c>
      <c r="K192" s="59">
        <f>('Opportunity List'!$J192*Convert_PJ_to_MWh)/1000</f>
        <v>166.01918729808688</v>
      </c>
      <c r="L192" s="59">
        <v>12.139455052507083</v>
      </c>
      <c r="M192" s="59">
        <f>'Opportunity List'!$N192/Convert_GJ_to_MWh</f>
        <v>49233.599960613123</v>
      </c>
      <c r="N192" s="59">
        <v>13676</v>
      </c>
      <c r="O192" s="60">
        <v>0.24</v>
      </c>
      <c r="P192" s="59">
        <f>'Opportunity List'!$L192*'Opportunity List'!$O192</f>
        <v>2.9134692126016999</v>
      </c>
      <c r="Q192" s="60">
        <v>0.5</v>
      </c>
      <c r="R192" s="59">
        <f>'Opportunity List'!$J192*'Opportunity List'!$Q192*Convert_PJ_to_MWh</f>
        <v>83009.59364904344</v>
      </c>
      <c r="S192" s="60">
        <v>9.6271251930416538E-2</v>
      </c>
      <c r="T192" s="59">
        <v>5</v>
      </c>
      <c r="U192" s="59">
        <v>0</v>
      </c>
      <c r="V192" s="59">
        <f>(('Opportunity List'!$R192*'Opportunity List'!$S192)*'Opportunity List'!$O192)*'Opportunity List'!$T192</f>
        <v>9589.7250033942782</v>
      </c>
      <c r="W192" s="59">
        <f>'Opportunity List'!$Y192*'Opportunity List'!$P192</f>
        <v>1917.9450006788554</v>
      </c>
      <c r="X192" s="59">
        <f>IF('Opportunity List'!$P192=0,0,IF(OR('Opportunity List'!$A192={600,601}),4.52,IF(OR('Opportunity List'!$A192={602,603,604,605}),1.9,('Opportunity List'!$V192/'Opportunity List'!$P192))))</f>
        <v>3291.5141035009415</v>
      </c>
      <c r="Y192" s="59">
        <f>IF('Opportunity List'!$X192=0,0,'Opportunity List'!$X192/'Opportunity List'!$T192)</f>
        <v>658.30282070018825</v>
      </c>
      <c r="Z192" s="61">
        <f>'Opportunity List'!$W192*'Opportunity List'!$H192</f>
        <v>0</v>
      </c>
      <c r="AA192" s="61">
        <f>'Opportunity List'!$Z192+'Opportunity List'!$W192</f>
        <v>1917.9450006788554</v>
      </c>
      <c r="AB192" s="61">
        <f>IF('Opportunity List'!$F192="Electricity", 'Opportunity List'!$W192, 0)+IF('Opportunity List'!$G192="Electricity",'Opportunity List'!$Z192,0)</f>
        <v>1917.9450006788554</v>
      </c>
      <c r="AC192" s="61">
        <f>IF('Opportunity List'!$F192="Natural Gas",'Opportunity List'!$W192, 0)+IF('Opportunity List'!$G192="Natural Gas",'Opportunity List'!$Z192,0)</f>
        <v>0</v>
      </c>
      <c r="AD192" s="61">
        <f>'Opportunity List'!$Y192*VLOOKUP('Opportunity List'!$T192,'Discount rate'!$B$4:$D$45,3,FALSE)</f>
        <v>3357.4743582121687</v>
      </c>
      <c r="AE192" s="59">
        <v>520104.67054475198</v>
      </c>
      <c r="AF192" s="62" t="s">
        <v>164</v>
      </c>
      <c r="AG192" s="63">
        <v>0</v>
      </c>
      <c r="AH192" s="64">
        <f>'Opportunity List'!$AG192*VLOOKUP('Opportunity List'!$T192,'Discount rate'!$B$4:$D$45,3,FALSE)</f>
        <v>0</v>
      </c>
      <c r="AI192" s="59">
        <f>'Opportunity List'!$AE192-'Opportunity List'!$AH192</f>
        <v>520104.67054475198</v>
      </c>
      <c r="AJ192" s="64">
        <f>'Opportunity List'!$AI192/'Opportunity List'!$AD192</f>
        <v>154.90949894304003</v>
      </c>
      <c r="AK192" s="59">
        <f>'Opportunity List'!$P192*'Opportunity List'!$AE192</f>
        <v>1515308.944962485</v>
      </c>
      <c r="AL192" s="59">
        <v>4704</v>
      </c>
      <c r="AM192" s="65">
        <v>0.7407502069635804</v>
      </c>
      <c r="AN192" s="65">
        <v>0.99845041074162955</v>
      </c>
      <c r="AO192" s="65">
        <v>0.93705665678053629</v>
      </c>
      <c r="AP192" s="65">
        <v>0.75148569615808558</v>
      </c>
      <c r="AQ192" s="65">
        <v>0.83189628923585435</v>
      </c>
      <c r="AR192" s="65">
        <v>0.99827554708302524</v>
      </c>
      <c r="AS192" s="65" t="e">
        <f>#VALUE!</f>
        <v>#VALUE!</v>
      </c>
      <c r="AT192" s="65" t="e">
        <f>#VALUE!</f>
        <v>#VALUE!</v>
      </c>
      <c r="AU192" s="65" t="e">
        <f>#VALUE!</f>
        <v>#VALUE!</v>
      </c>
      <c r="AV192" s="65" t="e">
        <f>#VALUE!</f>
        <v>#VALUE!</v>
      </c>
      <c r="AW192" s="65" t="e">
        <f>#VALUE!</f>
        <v>#VALUE!</v>
      </c>
      <c r="AX192" s="56" t="str">
        <f>IF('Opportunity List'!$AY192&lt;=0.1,"Early",IF(AND('Opportunity List'!$AY192&gt;0.1,'Opportunity List'!$AY192&lt;=0.25),"Establishing","Mature"))</f>
        <v>Establishing</v>
      </c>
      <c r="AY192" s="105">
        <v>0.25</v>
      </c>
      <c r="AZ192" s="11"/>
      <c r="BA192" s="11"/>
      <c r="BB192" s="11"/>
      <c r="BD192" s="11"/>
      <c r="BE192" s="11"/>
      <c r="BF192" s="11"/>
    </row>
    <row r="193" spans="1:58" x14ac:dyDescent="0.25">
      <c r="A193" s="104">
        <v>369</v>
      </c>
      <c r="B193" s="56" t="s">
        <v>258</v>
      </c>
      <c r="C193" s="56" t="s">
        <v>5</v>
      </c>
      <c r="D193" s="56" t="s">
        <v>197</v>
      </c>
      <c r="E193" s="56" t="s">
        <v>170</v>
      </c>
      <c r="F193" s="56" t="s">
        <v>2</v>
      </c>
      <c r="G193" s="56">
        <v>0</v>
      </c>
      <c r="H193" s="57">
        <v>0</v>
      </c>
      <c r="I193" s="56" t="s">
        <v>190</v>
      </c>
      <c r="J193" s="58">
        <v>0.59766907427310789</v>
      </c>
      <c r="K193" s="59">
        <f>('Opportunity List'!$J193*Convert_PJ_to_MWh)/1000</f>
        <v>166.01918729808688</v>
      </c>
      <c r="L193" s="59">
        <v>12.139455052507083</v>
      </c>
      <c r="M193" s="59">
        <f>'Opportunity List'!$N193/Convert_GJ_to_MWh</f>
        <v>49233.599960613123</v>
      </c>
      <c r="N193" s="59">
        <v>13676</v>
      </c>
      <c r="O193" s="60">
        <v>0.31999999999999995</v>
      </c>
      <c r="P193" s="59">
        <f>'Opportunity List'!$L193*'Opportunity List'!$O193</f>
        <v>3.8846256168022659</v>
      </c>
      <c r="Q193" s="60">
        <v>0.5</v>
      </c>
      <c r="R193" s="59">
        <f>'Opportunity List'!$J193*'Opportunity List'!$Q193*Convert_PJ_to_MWh</f>
        <v>83009.59364904344</v>
      </c>
      <c r="S193" s="60">
        <v>8.251821594035702E-2</v>
      </c>
      <c r="T193" s="59">
        <v>5</v>
      </c>
      <c r="U193" s="59">
        <v>0</v>
      </c>
      <c r="V193" s="59">
        <f>(('Opportunity List'!$R193*'Opportunity List'!$S193)*'Opportunity List'!$O193)*'Opportunity List'!$T193</f>
        <v>10959.685718164888</v>
      </c>
      <c r="W193" s="59">
        <f>'Opportunity List'!$Y193*'Opportunity List'!$P193</f>
        <v>2191.9371436329775</v>
      </c>
      <c r="X193" s="59">
        <f>IF('Opportunity List'!$P193=0,0,IF(OR('Opportunity List'!$A193={600,601}),4.52,IF(OR('Opportunity List'!$A193={602,603,604,605}),1.9,('Opportunity List'!$V193/'Opportunity List'!$P193))))</f>
        <v>2821.2978030008071</v>
      </c>
      <c r="Y193" s="59">
        <f>IF('Opportunity List'!$X193=0,0,'Opportunity List'!$X193/'Opportunity List'!$T193)</f>
        <v>564.25956060016142</v>
      </c>
      <c r="Z193" s="61">
        <f>'Opportunity List'!$W193*'Opportunity List'!$H193</f>
        <v>0</v>
      </c>
      <c r="AA193" s="61">
        <f>'Opportunity List'!$Z193+'Opportunity List'!$W193</f>
        <v>2191.9371436329775</v>
      </c>
      <c r="AB193" s="61">
        <f>IF('Opportunity List'!$F193="Electricity", 'Opportunity List'!$W193, 0)+IF('Opportunity List'!$G193="Electricity",'Opportunity List'!$Z193,0)</f>
        <v>2191.9371436329775</v>
      </c>
      <c r="AC193" s="61">
        <f>IF('Opportunity List'!$F193="Natural Gas",'Opportunity List'!$W193, 0)+IF('Opportunity List'!$G193="Natural Gas",'Opportunity List'!$Z193,0)</f>
        <v>0</v>
      </c>
      <c r="AD193" s="61">
        <f>'Opportunity List'!$Y193*VLOOKUP('Opportunity List'!$T193,'Discount rate'!$B$4:$D$45,3,FALSE)</f>
        <v>2877.8351641818595</v>
      </c>
      <c r="AE193" s="59">
        <v>240048.30948219317</v>
      </c>
      <c r="AF193" s="62" t="s">
        <v>164</v>
      </c>
      <c r="AG193" s="63">
        <v>0</v>
      </c>
      <c r="AH193" s="64">
        <f>'Opportunity List'!$AG193*VLOOKUP('Opportunity List'!$T193,'Discount rate'!$B$4:$D$45,3,FALSE)</f>
        <v>0</v>
      </c>
      <c r="AI193" s="59">
        <f>'Opportunity List'!$AE193-'Opportunity List'!$AH193</f>
        <v>240048.30948219317</v>
      </c>
      <c r="AJ193" s="64">
        <f>'Opportunity List'!$AI193/'Opportunity List'!$AD193</f>
        <v>83.412807123175369</v>
      </c>
      <c r="AK193" s="59">
        <f>'Opportunity List'!$P193*'Opportunity List'!$AE193</f>
        <v>932497.81228460593</v>
      </c>
      <c r="AL193" s="59">
        <v>4704</v>
      </c>
      <c r="AM193" s="65">
        <v>0.7407502069635804</v>
      </c>
      <c r="AN193" s="65">
        <v>0.99845041074162955</v>
      </c>
      <c r="AO193" s="65">
        <v>0.93705665678053629</v>
      </c>
      <c r="AP193" s="65">
        <v>0.75148569615808558</v>
      </c>
      <c r="AQ193" s="65">
        <v>0.83189628923585435</v>
      </c>
      <c r="AR193" s="65">
        <v>0.99827554708302524</v>
      </c>
      <c r="AS193" s="65" t="e">
        <f>#VALUE!</f>
        <v>#VALUE!</v>
      </c>
      <c r="AT193" s="65" t="e">
        <f>#VALUE!</f>
        <v>#VALUE!</v>
      </c>
      <c r="AU193" s="65" t="e">
        <f>#VALUE!</f>
        <v>#VALUE!</v>
      </c>
      <c r="AV193" s="65" t="e">
        <f>#VALUE!</f>
        <v>#VALUE!</v>
      </c>
      <c r="AW193" s="65" t="e">
        <f>#VALUE!</f>
        <v>#VALUE!</v>
      </c>
      <c r="AX193" s="56" t="str">
        <f>IF('Opportunity List'!$AY193&lt;=0.1,"Early",IF(AND('Opportunity List'!$AY193&gt;0.1,'Opportunity List'!$AY193&lt;=0.25),"Establishing","Mature"))</f>
        <v>Establishing</v>
      </c>
      <c r="AY193" s="105">
        <v>0.25</v>
      </c>
      <c r="AZ193" s="11"/>
      <c r="BA193" s="11"/>
      <c r="BB193" s="11"/>
      <c r="BD193" s="11"/>
      <c r="BE193" s="11"/>
      <c r="BF193" s="11"/>
    </row>
    <row r="194" spans="1:58" x14ac:dyDescent="0.25">
      <c r="A194" s="104">
        <v>388</v>
      </c>
      <c r="B194" s="56" t="s">
        <v>267</v>
      </c>
      <c r="C194" s="56" t="s">
        <v>5</v>
      </c>
      <c r="D194" s="56" t="s">
        <v>197</v>
      </c>
      <c r="E194" s="56" t="s">
        <v>170</v>
      </c>
      <c r="F194" s="56" t="s">
        <v>2</v>
      </c>
      <c r="G194" s="56">
        <v>0</v>
      </c>
      <c r="H194" s="57">
        <v>0</v>
      </c>
      <c r="I194" s="56" t="s">
        <v>190</v>
      </c>
      <c r="J194" s="58">
        <v>0.59766907427310789</v>
      </c>
      <c r="K194" s="59">
        <f>('Opportunity List'!$J194*Convert_PJ_to_MWh)/1000</f>
        <v>166.01918729808688</v>
      </c>
      <c r="L194" s="59">
        <v>12.139455052507083</v>
      </c>
      <c r="M194" s="59">
        <f>'Opportunity List'!$N194/Convert_GJ_to_MWh</f>
        <v>49233.599960613123</v>
      </c>
      <c r="N194" s="59">
        <v>13676</v>
      </c>
      <c r="O194" s="60">
        <v>0.48000000000000009</v>
      </c>
      <c r="P194" s="59">
        <f>'Opportunity List'!$L194*'Opportunity List'!$O194</f>
        <v>5.8269384252034007</v>
      </c>
      <c r="Q194" s="60">
        <v>0.5</v>
      </c>
      <c r="R194" s="59">
        <f>'Opportunity List'!$J194*'Opportunity List'!$Q194*Convert_PJ_to_MWh</f>
        <v>83009.59364904344</v>
      </c>
      <c r="S194" s="60">
        <v>0.12377732391053556</v>
      </c>
      <c r="T194" s="59">
        <v>25</v>
      </c>
      <c r="U194" s="59">
        <v>0</v>
      </c>
      <c r="V194" s="59">
        <f>(('Opportunity List'!$R194*'Opportunity List'!$S194)*'Opportunity List'!$O194)*'Opportunity List'!$T194</f>
        <v>123296.46432935506</v>
      </c>
      <c r="W194" s="59">
        <f>'Opportunity List'!$Y194*'Opportunity List'!$P194</f>
        <v>4931.8585731742023</v>
      </c>
      <c r="X194" s="59">
        <f>IF('Opportunity List'!$P194=0,0,IF(OR('Opportunity List'!$A194={600,601}),4.52,IF(OR('Opportunity List'!$A194={602,603,604,605}),1.9,('Opportunity List'!$V194/'Opportunity List'!$P194))))</f>
        <v>21159.73352250606</v>
      </c>
      <c r="Y194" s="59">
        <f>IF('Opportunity List'!$X194=0,0,'Opportunity List'!$X194/'Opportunity List'!$T194)</f>
        <v>846.38934090024236</v>
      </c>
      <c r="Z194" s="61">
        <f>'Opportunity List'!$W194*'Opportunity List'!$H194</f>
        <v>0</v>
      </c>
      <c r="AA194" s="61">
        <f>'Opportunity List'!$Z194+'Opportunity List'!$W194</f>
        <v>4931.8585731742023</v>
      </c>
      <c r="AB194" s="61">
        <f>IF('Opportunity List'!$F194="Electricity", 'Opportunity List'!$W194, 0)+IF('Opportunity List'!$G194="Electricity",'Opportunity List'!$Z194,0)</f>
        <v>4931.8585731742023</v>
      </c>
      <c r="AC194" s="61">
        <f>IF('Opportunity List'!$F194="Natural Gas",'Opportunity List'!$W194, 0)+IF('Opportunity List'!$G194="Natural Gas",'Opportunity List'!$Z194,0)</f>
        <v>0</v>
      </c>
      <c r="AD194" s="61">
        <f>'Opportunity List'!$Y194*VLOOKUP('Opportunity List'!$T194,'Discount rate'!$B$4:$D$45,3,FALSE)</f>
        <v>10709.85792626856</v>
      </c>
      <c r="AE194" s="59">
        <v>1143087.1880104439</v>
      </c>
      <c r="AF194" s="62" t="s">
        <v>164</v>
      </c>
      <c r="AG194" s="63">
        <v>0</v>
      </c>
      <c r="AH194" s="64">
        <f>'Opportunity List'!$AG194*VLOOKUP('Opportunity List'!$T194,'Discount rate'!$B$4:$D$45,3,FALSE)</f>
        <v>0</v>
      </c>
      <c r="AI194" s="59">
        <f>'Opportunity List'!$AE194-'Opportunity List'!$AH194</f>
        <v>1143087.1880104439</v>
      </c>
      <c r="AJ194" s="64">
        <f>'Opportunity List'!$AI194/'Opportunity List'!$AD194</f>
        <v>106.73224573845575</v>
      </c>
      <c r="AK194" s="59">
        <f>'Opportunity List'!$P194*'Opportunity List'!$AE194</f>
        <v>6660698.6591757601</v>
      </c>
      <c r="AL194" s="59">
        <v>4704</v>
      </c>
      <c r="AM194" s="65">
        <v>0.7407502069635804</v>
      </c>
      <c r="AN194" s="65">
        <v>0.99845041074162955</v>
      </c>
      <c r="AO194" s="65">
        <v>0.93705665678053629</v>
      </c>
      <c r="AP194" s="65">
        <v>0.75148569615808558</v>
      </c>
      <c r="AQ194" s="65">
        <v>0.83189628923585435</v>
      </c>
      <c r="AR194" s="65">
        <v>0.99827554708302524</v>
      </c>
      <c r="AS194" s="65" t="e">
        <f>#VALUE!</f>
        <v>#VALUE!</v>
      </c>
      <c r="AT194" s="65" t="e">
        <f>#VALUE!</f>
        <v>#VALUE!</v>
      </c>
      <c r="AU194" s="65" t="e">
        <f>#VALUE!</f>
        <v>#VALUE!</v>
      </c>
      <c r="AV194" s="65" t="e">
        <f>#VALUE!</f>
        <v>#VALUE!</v>
      </c>
      <c r="AW194" s="65" t="e">
        <f>#VALUE!</f>
        <v>#VALUE!</v>
      </c>
      <c r="AX194" s="56" t="str">
        <f>IF('Opportunity List'!$AY194&lt;=0.1,"Early",IF(AND('Opportunity List'!$AY194&gt;0.1,'Opportunity List'!$AY194&lt;=0.25),"Establishing","Mature"))</f>
        <v>Establishing</v>
      </c>
      <c r="AY194" s="105">
        <v>0.25</v>
      </c>
      <c r="AZ194" s="11"/>
      <c r="BA194" s="11"/>
      <c r="BB194" s="11"/>
      <c r="BD194" s="11"/>
      <c r="BE194" s="11"/>
      <c r="BF194" s="11"/>
    </row>
    <row r="195" spans="1:58" x14ac:dyDescent="0.25">
      <c r="A195" s="104">
        <v>450</v>
      </c>
      <c r="B195" s="56" t="s">
        <v>267</v>
      </c>
      <c r="C195" s="56" t="s">
        <v>5</v>
      </c>
      <c r="D195" s="56" t="s">
        <v>197</v>
      </c>
      <c r="E195" s="56" t="s">
        <v>170</v>
      </c>
      <c r="F195" s="56" t="s">
        <v>159</v>
      </c>
      <c r="G195" s="56">
        <v>0</v>
      </c>
      <c r="H195" s="57">
        <v>0</v>
      </c>
      <c r="I195" s="56" t="s">
        <v>190</v>
      </c>
      <c r="J195" s="58">
        <v>0.11953381485462156</v>
      </c>
      <c r="K195" s="59">
        <f>('Opportunity List'!$J195*Convert_PJ_to_MWh)/1000</f>
        <v>33.203837459617368</v>
      </c>
      <c r="L195" s="59">
        <v>4.8164054061765489</v>
      </c>
      <c r="M195" s="59">
        <f>'Opportunity List'!$N195/Convert_GJ_to_MWh</f>
        <v>24818.055100948426</v>
      </c>
      <c r="N195" s="59">
        <v>6893.904200223019</v>
      </c>
      <c r="O195" s="60">
        <v>0.48000000000000009</v>
      </c>
      <c r="P195" s="59">
        <f>'Opportunity List'!$L195*'Opportunity List'!$O195</f>
        <v>2.3118745949647441</v>
      </c>
      <c r="Q195" s="60">
        <v>0.75</v>
      </c>
      <c r="R195" s="59">
        <f>'Opportunity List'!$J195*'Opportunity List'!$Q195*Convert_PJ_to_MWh</f>
        <v>24902.878094713025</v>
      </c>
      <c r="S195" s="60">
        <v>2.4430063245661285E-2</v>
      </c>
      <c r="T195" s="59">
        <v>25</v>
      </c>
      <c r="U195" s="59">
        <v>0</v>
      </c>
      <c r="V195" s="59">
        <f>(('Opportunity List'!$R195*'Opportunity List'!$S195)*'Opportunity List'!$O195)*'Opportunity List'!$T195</f>
        <v>7300.5466422339878</v>
      </c>
      <c r="W195" s="59">
        <f>'Opportunity List'!$Y195*'Opportunity List'!$P195</f>
        <v>292.02186568935952</v>
      </c>
      <c r="X195" s="59">
        <f>IF('Opportunity List'!$P195=0,0,IF(OR('Opportunity List'!$A195={600,601}),4.52,IF(OR('Opportunity List'!$A195={602,603,604,605}),1.9,('Opportunity List'!$V195/'Opportunity List'!$P195))))</f>
        <v>3157.8471678933433</v>
      </c>
      <c r="Y195" s="59">
        <f>IF('Opportunity List'!$X195=0,0,'Opportunity List'!$X195/'Opportunity List'!$T195)</f>
        <v>126.31388671573373</v>
      </c>
      <c r="Z195" s="61">
        <f>'Opportunity List'!$W195*'Opportunity List'!$H195</f>
        <v>0</v>
      </c>
      <c r="AA195" s="61">
        <f>'Opportunity List'!$Z195+'Opportunity List'!$W195</f>
        <v>292.02186568935952</v>
      </c>
      <c r="AB195" s="61">
        <f>IF('Opportunity List'!$F195="Electricity", 'Opportunity List'!$W195, 0)+IF('Opportunity List'!$G195="Electricity",'Opportunity List'!$Z195,0)</f>
        <v>0</v>
      </c>
      <c r="AC195" s="61">
        <f>IF('Opportunity List'!$F195="Natural Gas",'Opportunity List'!$W195, 0)+IF('Opportunity List'!$G195="Natural Gas",'Opportunity List'!$Z195,0)</f>
        <v>292.02186568935952</v>
      </c>
      <c r="AD195" s="61">
        <f>'Opportunity List'!$Y195*VLOOKUP('Opportunity List'!$T195,'Discount rate'!$B$4:$D$45,3,FALSE)</f>
        <v>1598.3232721260545</v>
      </c>
      <c r="AE195" s="59">
        <v>1143087.1880104439</v>
      </c>
      <c r="AF195" s="62" t="s">
        <v>164</v>
      </c>
      <c r="AG195" s="63">
        <v>0</v>
      </c>
      <c r="AH195" s="64">
        <f>'Opportunity List'!$AG195*VLOOKUP('Opportunity List'!$T195,'Discount rate'!$B$4:$D$45,3,FALSE)</f>
        <v>0</v>
      </c>
      <c r="AI195" s="59">
        <f>'Opportunity List'!$AE195-'Opportunity List'!$AH195</f>
        <v>1143087.1880104439</v>
      </c>
      <c r="AJ195" s="64">
        <f>'Opportunity List'!$AI195/'Opportunity List'!$AD195</f>
        <v>715.17896782541027</v>
      </c>
      <c r="AK195" s="59">
        <f>'Opportunity List'!$P195*'Opportunity List'!$AE195</f>
        <v>2642674.2297910335</v>
      </c>
      <c r="AL195" s="59" t="s">
        <v>175</v>
      </c>
      <c r="AM195" s="65" t="s">
        <v>175</v>
      </c>
      <c r="AN195" s="65" t="s">
        <v>175</v>
      </c>
      <c r="AO195" s="65" t="s">
        <v>175</v>
      </c>
      <c r="AP195" s="65" t="s">
        <v>175</v>
      </c>
      <c r="AQ195" s="65" t="s">
        <v>175</v>
      </c>
      <c r="AR195" s="65" t="s">
        <v>175</v>
      </c>
      <c r="AS195" s="65" t="e">
        <f>#VALUE!</f>
        <v>#VALUE!</v>
      </c>
      <c r="AT195" s="65" t="e">
        <f>#VALUE!</f>
        <v>#VALUE!</v>
      </c>
      <c r="AU195" s="65" t="e">
        <f>#VALUE!</f>
        <v>#VALUE!</v>
      </c>
      <c r="AV195" s="65" t="e">
        <f>#VALUE!</f>
        <v>#VALUE!</v>
      </c>
      <c r="AW195" s="65" t="e">
        <f>#VALUE!</f>
        <v>#VALUE!</v>
      </c>
      <c r="AX195" s="56" t="str">
        <f>IF('Opportunity List'!$AY195&lt;=0.1,"Early",IF(AND('Opportunity List'!$AY195&gt;0.1,'Opportunity List'!$AY195&lt;=0.25),"Establishing","Mature"))</f>
        <v>Establishing</v>
      </c>
      <c r="AY195" s="105">
        <v>0.25</v>
      </c>
      <c r="AZ195" s="11"/>
      <c r="BA195" s="11"/>
      <c r="BB195" s="11"/>
      <c r="BD195" s="11"/>
      <c r="BE195" s="11"/>
      <c r="BF195" s="11"/>
    </row>
    <row r="196" spans="1:58" x14ac:dyDescent="0.25">
      <c r="A196" s="104">
        <v>363</v>
      </c>
      <c r="B196" s="56" t="s">
        <v>270</v>
      </c>
      <c r="C196" s="56" t="s">
        <v>5</v>
      </c>
      <c r="D196" s="56" t="s">
        <v>197</v>
      </c>
      <c r="E196" s="56" t="s">
        <v>170</v>
      </c>
      <c r="F196" s="56" t="s">
        <v>2</v>
      </c>
      <c r="G196" s="56">
        <v>0</v>
      </c>
      <c r="H196" s="57">
        <v>0</v>
      </c>
      <c r="I196" s="56" t="s">
        <v>190</v>
      </c>
      <c r="J196" s="58">
        <v>0.59766907427310789</v>
      </c>
      <c r="K196" s="59">
        <f>('Opportunity List'!$J196*Convert_PJ_to_MWh)/1000</f>
        <v>166.01918729808688</v>
      </c>
      <c r="L196" s="59">
        <v>12.139455052507083</v>
      </c>
      <c r="M196" s="59">
        <f>'Opportunity List'!$N196/Convert_GJ_to_MWh</f>
        <v>49233.599960613123</v>
      </c>
      <c r="N196" s="59">
        <v>13676</v>
      </c>
      <c r="O196" s="60">
        <v>0.48000000000000009</v>
      </c>
      <c r="P196" s="59">
        <f>'Opportunity List'!$L196*'Opportunity List'!$O196</f>
        <v>5.8269384252034007</v>
      </c>
      <c r="Q196" s="60">
        <v>0.5</v>
      </c>
      <c r="R196" s="59">
        <f>'Opportunity List'!$J196*'Opportunity List'!$Q196*Convert_PJ_to_MWh</f>
        <v>83009.59364904344</v>
      </c>
      <c r="S196" s="60">
        <v>4.9510929564214219E-2</v>
      </c>
      <c r="T196" s="59">
        <v>20</v>
      </c>
      <c r="U196" s="59">
        <v>0</v>
      </c>
      <c r="V196" s="59">
        <f>(('Opportunity List'!$R196*'Opportunity List'!$S196)*'Opportunity List'!$O196)*'Opportunity List'!$T196</f>
        <v>39454.868585393619</v>
      </c>
      <c r="W196" s="59">
        <f>'Opportunity List'!$Y196*'Opportunity List'!$P196</f>
        <v>1972.743429269681</v>
      </c>
      <c r="X196" s="59">
        <f>IF('Opportunity List'!$P196=0,0,IF(OR('Opportunity List'!$A196={600,601}),4.52,IF(OR('Opportunity List'!$A196={602,603,604,605}),1.9,('Opportunity List'!$V196/'Opportunity List'!$P196))))</f>
        <v>6771.1147272019389</v>
      </c>
      <c r="Y196" s="59">
        <f>IF('Opportunity List'!$X196=0,0,'Opportunity List'!$X196/'Opportunity List'!$T196)</f>
        <v>338.55573636009694</v>
      </c>
      <c r="Z196" s="61">
        <f>'Opportunity List'!$W196*'Opportunity List'!$H196</f>
        <v>0</v>
      </c>
      <c r="AA196" s="61">
        <f>'Opportunity List'!$Z196+'Opportunity List'!$W196</f>
        <v>1972.743429269681</v>
      </c>
      <c r="AB196" s="61">
        <f>IF('Opportunity List'!$F196="Electricity", 'Opportunity List'!$W196, 0)+IF('Opportunity List'!$G196="Electricity",'Opportunity List'!$Z196,0)</f>
        <v>1972.743429269681</v>
      </c>
      <c r="AC196" s="61">
        <f>IF('Opportunity List'!$F196="Natural Gas",'Opportunity List'!$W196, 0)+IF('Opportunity List'!$G196="Natural Gas",'Opportunity List'!$Z196,0)</f>
        <v>0</v>
      </c>
      <c r="AD196" s="61">
        <f>'Opportunity List'!$Y196*VLOOKUP('Opportunity List'!$T196,'Discount rate'!$B$4:$D$45,3,FALSE)</f>
        <v>3925.2200302601777</v>
      </c>
      <c r="AE196" s="59">
        <v>320064.41264292429</v>
      </c>
      <c r="AF196" s="62" t="s">
        <v>164</v>
      </c>
      <c r="AG196" s="63">
        <v>0</v>
      </c>
      <c r="AH196" s="64">
        <f>'Opportunity List'!$AG196*VLOOKUP('Opportunity List'!$T196,'Discount rate'!$B$4:$D$45,3,FALSE)</f>
        <v>0</v>
      </c>
      <c r="AI196" s="59">
        <f>'Opportunity List'!$AE196-'Opportunity List'!$AH196</f>
        <v>320064.41264292429</v>
      </c>
      <c r="AJ196" s="64">
        <f>'Opportunity List'!$AI196/'Opportunity List'!$AD196</f>
        <v>81.540502233121757</v>
      </c>
      <c r="AK196" s="59">
        <f>'Opportunity List'!$P196*'Opportunity List'!$AE196</f>
        <v>1864995.6245692126</v>
      </c>
      <c r="AL196" s="59">
        <v>2364</v>
      </c>
      <c r="AM196" s="65">
        <v>0.67715948958229555</v>
      </c>
      <c r="AN196" s="65" t="s">
        <v>235</v>
      </c>
      <c r="AO196" s="65">
        <v>0.96664653305007864</v>
      </c>
      <c r="AP196" s="65">
        <v>0.81036160759545595</v>
      </c>
      <c r="AQ196" s="65" t="s">
        <v>235</v>
      </c>
      <c r="AR196" s="65" t="s">
        <v>235</v>
      </c>
      <c r="AS196" s="65" t="e">
        <f>#VALUE!</f>
        <v>#VALUE!</v>
      </c>
      <c r="AT196" s="65" t="e">
        <f>#VALUE!</f>
        <v>#VALUE!</v>
      </c>
      <c r="AU196" s="65" t="e">
        <f>#VALUE!</f>
        <v>#VALUE!</v>
      </c>
      <c r="AV196" s="65" t="e">
        <f>#VALUE!</f>
        <v>#VALUE!</v>
      </c>
      <c r="AW196" s="65" t="e">
        <f>#VALUE!</f>
        <v>#VALUE!</v>
      </c>
      <c r="AX196" s="56" t="str">
        <f>IF('Opportunity List'!$AY196&lt;=0.1,"Early",IF(AND('Opportunity List'!$AY196&gt;0.1,'Opportunity List'!$AY196&lt;=0.25),"Establishing","Mature"))</f>
        <v>Establishing</v>
      </c>
      <c r="AY196" s="105">
        <v>0.25</v>
      </c>
      <c r="AZ196" s="11"/>
      <c r="BA196" s="11"/>
      <c r="BB196" s="11"/>
      <c r="BD196" s="11"/>
      <c r="BE196" s="11"/>
      <c r="BF196" s="11"/>
    </row>
    <row r="197" spans="1:58" x14ac:dyDescent="0.25">
      <c r="A197" s="104">
        <v>446</v>
      </c>
      <c r="B197" s="56" t="s">
        <v>270</v>
      </c>
      <c r="C197" s="56" t="s">
        <v>5</v>
      </c>
      <c r="D197" s="56" t="s">
        <v>197</v>
      </c>
      <c r="E197" s="56" t="s">
        <v>170</v>
      </c>
      <c r="F197" s="56" t="s">
        <v>159</v>
      </c>
      <c r="G197" s="56">
        <v>0</v>
      </c>
      <c r="H197" s="57">
        <v>0</v>
      </c>
      <c r="I197" s="56" t="s">
        <v>190</v>
      </c>
      <c r="J197" s="58">
        <v>0.11953381485462156</v>
      </c>
      <c r="K197" s="59">
        <f>('Opportunity List'!$J197*Convert_PJ_to_MWh)/1000</f>
        <v>33.203837459617368</v>
      </c>
      <c r="L197" s="59">
        <v>4.8164054061765489</v>
      </c>
      <c r="M197" s="59">
        <f>'Opportunity List'!$N197/Convert_GJ_to_MWh</f>
        <v>24818.055100948426</v>
      </c>
      <c r="N197" s="59">
        <v>6893.904200223019</v>
      </c>
      <c r="O197" s="60">
        <v>0.48000000000000009</v>
      </c>
      <c r="P197" s="59">
        <f>'Opportunity List'!$L197*'Opportunity List'!$O197</f>
        <v>2.3118745949647441</v>
      </c>
      <c r="Q197" s="60">
        <v>0.75</v>
      </c>
      <c r="R197" s="59">
        <f>'Opportunity List'!$J197*'Opportunity List'!$Q197*Convert_PJ_to_MWh</f>
        <v>24902.878094713025</v>
      </c>
      <c r="S197" s="60">
        <v>9.7720252982645122E-3</v>
      </c>
      <c r="T197" s="59">
        <v>20</v>
      </c>
      <c r="U197" s="59">
        <v>0</v>
      </c>
      <c r="V197" s="59">
        <f>(('Opportunity List'!$R197*'Opportunity List'!$S197)*'Opportunity List'!$O197)*'Opportunity List'!$T197</f>
        <v>2336.1749255148757</v>
      </c>
      <c r="W197" s="59">
        <f>'Opportunity List'!$Y197*'Opportunity List'!$P197</f>
        <v>116.80874627574379</v>
      </c>
      <c r="X197" s="59">
        <f>IF('Opportunity List'!$P197=0,0,IF(OR('Opportunity List'!$A197={600,601}),4.52,IF(OR('Opportunity List'!$A197={602,603,604,605}),1.9,('Opportunity List'!$V197/'Opportunity List'!$P197))))</f>
        <v>1010.5110937258697</v>
      </c>
      <c r="Y197" s="59">
        <f>IF('Opportunity List'!$X197=0,0,'Opportunity List'!$X197/'Opportunity List'!$T197)</f>
        <v>50.525554686293489</v>
      </c>
      <c r="Z197" s="61">
        <f>'Opportunity List'!$W197*'Opportunity List'!$H197</f>
        <v>0</v>
      </c>
      <c r="AA197" s="61">
        <f>'Opportunity List'!$Z197+'Opportunity List'!$W197</f>
        <v>116.80874627574379</v>
      </c>
      <c r="AB197" s="61">
        <f>IF('Opportunity List'!$F197="Electricity", 'Opportunity List'!$W197, 0)+IF('Opportunity List'!$G197="Electricity",'Opportunity List'!$Z197,0)</f>
        <v>0</v>
      </c>
      <c r="AC197" s="61">
        <f>IF('Opportunity List'!$F197="Natural Gas",'Opportunity List'!$W197, 0)+IF('Opportunity List'!$G197="Natural Gas",'Opportunity List'!$Z197,0)</f>
        <v>116.80874627574379</v>
      </c>
      <c r="AD197" s="61">
        <f>'Opportunity List'!$Y197*VLOOKUP('Opportunity List'!$T197,'Discount rate'!$B$4:$D$45,3,FALSE)</f>
        <v>585.79400079549259</v>
      </c>
      <c r="AE197" s="59">
        <v>320064.41264292429</v>
      </c>
      <c r="AF197" s="62" t="s">
        <v>164</v>
      </c>
      <c r="AG197" s="63">
        <v>0</v>
      </c>
      <c r="AH197" s="64">
        <f>'Opportunity List'!$AG197*VLOOKUP('Opportunity List'!$T197,'Discount rate'!$B$4:$D$45,3,FALSE)</f>
        <v>0</v>
      </c>
      <c r="AI197" s="59">
        <f>'Opportunity List'!$AE197-'Opportunity List'!$AH197</f>
        <v>320064.41264292429</v>
      </c>
      <c r="AJ197" s="64">
        <f>'Opportunity List'!$AI197/'Opportunity List'!$AD197</f>
        <v>546.37707489029481</v>
      </c>
      <c r="AK197" s="59">
        <f>'Opportunity List'!$P197*'Opportunity List'!$AE197</f>
        <v>739948.78434148931</v>
      </c>
      <c r="AL197" s="59" t="s">
        <v>175</v>
      </c>
      <c r="AM197" s="65" t="s">
        <v>175</v>
      </c>
      <c r="AN197" s="65" t="s">
        <v>175</v>
      </c>
      <c r="AO197" s="65" t="s">
        <v>175</v>
      </c>
      <c r="AP197" s="65" t="s">
        <v>175</v>
      </c>
      <c r="AQ197" s="65" t="s">
        <v>175</v>
      </c>
      <c r="AR197" s="65" t="s">
        <v>175</v>
      </c>
      <c r="AS197" s="65" t="e">
        <f>#VALUE!</f>
        <v>#VALUE!</v>
      </c>
      <c r="AT197" s="65" t="e">
        <f>#VALUE!</f>
        <v>#VALUE!</v>
      </c>
      <c r="AU197" s="65" t="e">
        <f>#VALUE!</f>
        <v>#VALUE!</v>
      </c>
      <c r="AV197" s="65" t="e">
        <f>#VALUE!</f>
        <v>#VALUE!</v>
      </c>
      <c r="AW197" s="65" t="e">
        <f>#VALUE!</f>
        <v>#VALUE!</v>
      </c>
      <c r="AX197" s="56" t="str">
        <f>IF('Opportunity List'!$AY197&lt;=0.1,"Early",IF(AND('Opportunity List'!$AY197&gt;0.1,'Opportunity List'!$AY197&lt;=0.25),"Establishing","Mature"))</f>
        <v>Establishing</v>
      </c>
      <c r="AY197" s="105">
        <v>0.25</v>
      </c>
      <c r="AZ197" s="11"/>
      <c r="BA197" s="11"/>
      <c r="BB197" s="11"/>
      <c r="BD197" s="11"/>
      <c r="BE197" s="11"/>
      <c r="BF197" s="11"/>
    </row>
    <row r="198" spans="1:58" x14ac:dyDescent="0.25">
      <c r="A198" s="104">
        <v>402</v>
      </c>
      <c r="B198" s="56" t="s">
        <v>286</v>
      </c>
      <c r="C198" s="56" t="s">
        <v>5</v>
      </c>
      <c r="D198" s="56" t="s">
        <v>197</v>
      </c>
      <c r="E198" s="56" t="s">
        <v>170</v>
      </c>
      <c r="F198" s="56" t="s">
        <v>2</v>
      </c>
      <c r="G198" s="56">
        <v>0</v>
      </c>
      <c r="H198" s="57">
        <v>0</v>
      </c>
      <c r="I198" s="56" t="s">
        <v>190</v>
      </c>
      <c r="J198" s="58">
        <v>0.59766907427310789</v>
      </c>
      <c r="K198" s="59">
        <f>('Opportunity List'!$J198*Convert_PJ_to_MWh)/1000</f>
        <v>166.01918729808688</v>
      </c>
      <c r="L198" s="59">
        <v>12.139455052507083</v>
      </c>
      <c r="M198" s="59">
        <f>'Opportunity List'!$N198/Convert_GJ_to_MWh</f>
        <v>49233.599960613123</v>
      </c>
      <c r="N198" s="59">
        <v>13676</v>
      </c>
      <c r="O198" s="60">
        <v>0.48000000000000009</v>
      </c>
      <c r="P198" s="59">
        <f>'Opportunity List'!$L198*'Opportunity List'!$O198</f>
        <v>5.8269384252034007</v>
      </c>
      <c r="Q198" s="60">
        <v>0.5</v>
      </c>
      <c r="R198" s="59">
        <f>'Opportunity List'!$J198*'Opportunity List'!$Q198*Convert_PJ_to_MWh</f>
        <v>83009.59364904344</v>
      </c>
      <c r="S198" s="60">
        <v>1.1002428792047604E-2</v>
      </c>
      <c r="T198" s="59">
        <v>13</v>
      </c>
      <c r="U198" s="59">
        <v>0</v>
      </c>
      <c r="V198" s="59">
        <f>(('Opportunity List'!$R198*'Opportunity List'!$S198)*'Opportunity List'!$O198)*'Opportunity List'!$T198</f>
        <v>5699.0365734457437</v>
      </c>
      <c r="W198" s="59">
        <f>'Opportunity List'!$Y198*'Opportunity List'!$P198</f>
        <v>438.3874287265956</v>
      </c>
      <c r="X198" s="59">
        <f>IF('Opportunity List'!$P198=0,0,IF(OR('Opportunity List'!$A198={600,601}),4.52,IF(OR('Opportunity List'!$A198={602,603,604,605}),1.9,('Opportunity List'!$V198/'Opportunity List'!$P198))))</f>
        <v>978.04990504027978</v>
      </c>
      <c r="Y198" s="59">
        <f>IF('Opportunity List'!$X198=0,0,'Opportunity List'!$X198/'Opportunity List'!$T198)</f>
        <v>75.234608080021516</v>
      </c>
      <c r="Z198" s="61">
        <f>'Opportunity List'!$W198*'Opportunity List'!$H198</f>
        <v>0</v>
      </c>
      <c r="AA198" s="61">
        <f>'Opportunity List'!$Z198+'Opportunity List'!$W198</f>
        <v>438.3874287265956</v>
      </c>
      <c r="AB198" s="61">
        <f>IF('Opportunity List'!$F198="Electricity", 'Opportunity List'!$W198, 0)+IF('Opportunity List'!$G198="Electricity",'Opportunity List'!$Z198,0)</f>
        <v>438.3874287265956</v>
      </c>
      <c r="AC198" s="61">
        <f>IF('Opportunity List'!$F198="Natural Gas",'Opportunity List'!$W198, 0)+IF('Opportunity List'!$G198="Natural Gas",'Opportunity List'!$Z198,0)</f>
        <v>0</v>
      </c>
      <c r="AD198" s="61">
        <f>'Opportunity List'!$Y198*VLOOKUP('Opportunity List'!$T198,'Discount rate'!$B$4:$D$45,3,FALSE)</f>
        <v>704.01918630837679</v>
      </c>
      <c r="AE198" s="59">
        <v>91446.372745490997</v>
      </c>
      <c r="AF198" s="62" t="s">
        <v>168</v>
      </c>
      <c r="AG198" s="63">
        <v>0</v>
      </c>
      <c r="AH198" s="64">
        <f>'Opportunity List'!$AG198*VLOOKUP('Opportunity List'!$T198,'Discount rate'!$B$4:$D$45,3,FALSE)</f>
        <v>0</v>
      </c>
      <c r="AI198" s="59">
        <f>'Opportunity List'!$AE198-'Opportunity List'!$AH198</f>
        <v>91446.372745490997</v>
      </c>
      <c r="AJ198" s="64">
        <f>'Opportunity List'!$AI198/'Opportunity List'!$AD198</f>
        <v>129.89187585213816</v>
      </c>
      <c r="AK198" s="59">
        <f>'Opportunity List'!$P198*'Opportunity List'!$AE198</f>
        <v>532852.38319617452</v>
      </c>
      <c r="AL198" s="59">
        <v>3144</v>
      </c>
      <c r="AM198" s="65">
        <v>0.54885781467333306</v>
      </c>
      <c r="AN198" s="65" t="s">
        <v>235</v>
      </c>
      <c r="AO198" s="65">
        <v>0.8710258671216744</v>
      </c>
      <c r="AP198" s="65">
        <v>0.7454729684321465</v>
      </c>
      <c r="AQ198" s="65" t="s">
        <v>235</v>
      </c>
      <c r="AR198" s="65" t="s">
        <v>235</v>
      </c>
      <c r="AS198" s="65" t="e">
        <f>#VALUE!</f>
        <v>#VALUE!</v>
      </c>
      <c r="AT198" s="65" t="e">
        <f>#VALUE!</f>
        <v>#VALUE!</v>
      </c>
      <c r="AU198" s="65" t="e">
        <f>#VALUE!</f>
        <v>#VALUE!</v>
      </c>
      <c r="AV198" s="65" t="e">
        <f>#VALUE!</f>
        <v>#VALUE!</v>
      </c>
      <c r="AW198" s="65" t="e">
        <f>#VALUE!</f>
        <v>#VALUE!</v>
      </c>
      <c r="AX198" s="56" t="str">
        <f>IF('Opportunity List'!$AY198&lt;=0.1,"Early",IF(AND('Opportunity List'!$AY198&gt;0.1,'Opportunity List'!$AY198&lt;=0.25),"Establishing","Mature"))</f>
        <v>Establishing</v>
      </c>
      <c r="AY198" s="105">
        <v>0.25</v>
      </c>
      <c r="AZ198" s="11"/>
      <c r="BA198" s="11"/>
      <c r="BB198" s="11"/>
      <c r="BD198" s="11"/>
      <c r="BE198" s="11"/>
      <c r="BF198" s="11"/>
    </row>
    <row r="199" spans="1:58" x14ac:dyDescent="0.25">
      <c r="A199" s="104">
        <v>307</v>
      </c>
      <c r="B199" s="56" t="s">
        <v>305</v>
      </c>
      <c r="C199" s="56" t="s">
        <v>5</v>
      </c>
      <c r="D199" s="56" t="s">
        <v>197</v>
      </c>
      <c r="E199" s="56" t="s">
        <v>170</v>
      </c>
      <c r="F199" s="56" t="s">
        <v>2</v>
      </c>
      <c r="G199" s="56">
        <v>0</v>
      </c>
      <c r="H199" s="57">
        <v>0</v>
      </c>
      <c r="I199" s="56" t="s">
        <v>190</v>
      </c>
      <c r="J199" s="58">
        <v>0.59766907427310789</v>
      </c>
      <c r="K199" s="59">
        <f>('Opportunity List'!$J199*Convert_PJ_to_MWh)/1000</f>
        <v>166.01918729808688</v>
      </c>
      <c r="L199" s="59">
        <v>12.139455052507083</v>
      </c>
      <c r="M199" s="59">
        <f>'Opportunity List'!$N199/Convert_GJ_to_MWh</f>
        <v>49233.599960613123</v>
      </c>
      <c r="N199" s="59">
        <v>13676</v>
      </c>
      <c r="O199" s="60">
        <v>0.48000000000000009</v>
      </c>
      <c r="P199" s="59">
        <f>'Opportunity List'!$L199*'Opportunity List'!$O199</f>
        <v>5.8269384252034007</v>
      </c>
      <c r="Q199" s="60">
        <v>0.5</v>
      </c>
      <c r="R199" s="59">
        <f>'Opportunity List'!$J199*'Opportunity List'!$Q199*Convert_PJ_to_MWh</f>
        <v>83009.59364904344</v>
      </c>
      <c r="S199" s="60">
        <v>7.9781802328794671E-2</v>
      </c>
      <c r="T199" s="59">
        <v>17</v>
      </c>
      <c r="U199" s="59">
        <v>0</v>
      </c>
      <c r="V199" s="59">
        <f>(('Opportunity List'!$R199*'Opportunity List'!$S199)*'Opportunity List'!$O199)*'Opportunity List'!$T199</f>
        <v>54040.864733916686</v>
      </c>
      <c r="W199" s="59">
        <f>'Opportunity List'!$Y199*'Opportunity List'!$P199</f>
        <v>3178.8743961127461</v>
      </c>
      <c r="X199" s="59">
        <f>IF('Opportunity List'!$P199=0,0,IF(OR('Opportunity List'!$A199={600,601}),4.52,IF(OR('Opportunity List'!$A199={602,603,604,605}),1.9,('Opportunity List'!$V199/'Opportunity List'!$P199))))</f>
        <v>9274.3153935130667</v>
      </c>
      <c r="Y199" s="59">
        <f>IF('Opportunity List'!$X199=0,0,'Opportunity List'!$X199/'Opportunity List'!$T199)</f>
        <v>545.54796432429805</v>
      </c>
      <c r="Z199" s="61">
        <f>'Opportunity List'!$W199*'Opportunity List'!$H199</f>
        <v>0</v>
      </c>
      <c r="AA199" s="61">
        <f>'Opportunity List'!$Z199+'Opportunity List'!$W199</f>
        <v>3178.8743961127461</v>
      </c>
      <c r="AB199" s="61">
        <f>IF('Opportunity List'!$F199="Electricity", 'Opportunity List'!$W199, 0)+IF('Opportunity List'!$G199="Electricity",'Opportunity List'!$Z199,0)</f>
        <v>3178.8743961127461</v>
      </c>
      <c r="AC199" s="61">
        <f>IF('Opportunity List'!$F199="Natural Gas",'Opportunity List'!$W199, 0)+IF('Opportunity List'!$G199="Natural Gas",'Opportunity List'!$Z199,0)</f>
        <v>0</v>
      </c>
      <c r="AD199" s="61">
        <f>'Opportunity List'!$Y199*VLOOKUP('Opportunity List'!$T199,'Discount rate'!$B$4:$D$45,3,FALSE)</f>
        <v>5871.8543936014021</v>
      </c>
      <c r="AE199" s="59">
        <v>331554.26970576996</v>
      </c>
      <c r="AF199" s="62" t="s">
        <v>168</v>
      </c>
      <c r="AG199" s="63">
        <v>0</v>
      </c>
      <c r="AH199" s="64">
        <f>'Opportunity List'!$AG199*VLOOKUP('Opportunity List'!$T199,'Discount rate'!$B$4:$D$45,3,FALSE)</f>
        <v>0</v>
      </c>
      <c r="AI199" s="59">
        <f>'Opportunity List'!$AE199-'Opportunity List'!$AH199</f>
        <v>331554.26970576996</v>
      </c>
      <c r="AJ199" s="64">
        <f>'Opportunity List'!$AI199/'Opportunity List'!$AD199</f>
        <v>56.465001936537597</v>
      </c>
      <c r="AK199" s="59">
        <f>'Opportunity List'!$P199*'Opportunity List'!$AE199</f>
        <v>1931946.3141888028</v>
      </c>
      <c r="AL199" s="59">
        <v>2364</v>
      </c>
      <c r="AM199" s="65">
        <v>0.67715948958229555</v>
      </c>
      <c r="AN199" s="65" t="s">
        <v>235</v>
      </c>
      <c r="AO199" s="65">
        <v>0.96664653305007864</v>
      </c>
      <c r="AP199" s="65">
        <v>0.81036160759545595</v>
      </c>
      <c r="AQ199" s="65" t="s">
        <v>235</v>
      </c>
      <c r="AR199" s="65" t="s">
        <v>235</v>
      </c>
      <c r="AS199" s="65" t="e">
        <f>#VALUE!</f>
        <v>#VALUE!</v>
      </c>
      <c r="AT199" s="65" t="e">
        <f>#VALUE!</f>
        <v>#VALUE!</v>
      </c>
      <c r="AU199" s="65" t="e">
        <f>#VALUE!</f>
        <v>#VALUE!</v>
      </c>
      <c r="AV199" s="65" t="e">
        <f>#VALUE!</f>
        <v>#VALUE!</v>
      </c>
      <c r="AW199" s="65" t="e">
        <f>#VALUE!</f>
        <v>#VALUE!</v>
      </c>
      <c r="AX199" s="56" t="str">
        <f>IF('Opportunity List'!$AY199&lt;=0.1,"Early",IF(AND('Opportunity List'!$AY199&gt;0.1,'Opportunity List'!$AY199&lt;=0.25),"Establishing","Mature"))</f>
        <v>Establishing</v>
      </c>
      <c r="AY199" s="105">
        <v>0.25</v>
      </c>
      <c r="AZ199" s="11"/>
      <c r="BA199" s="11"/>
      <c r="BB199" s="11"/>
      <c r="BD199" s="11"/>
      <c r="BE199" s="11"/>
      <c r="BF199" s="11"/>
    </row>
    <row r="200" spans="1:58" x14ac:dyDescent="0.25">
      <c r="A200" s="104">
        <v>289</v>
      </c>
      <c r="B200" s="56" t="s">
        <v>321</v>
      </c>
      <c r="C200" s="56" t="s">
        <v>5</v>
      </c>
      <c r="D200" s="56" t="s">
        <v>197</v>
      </c>
      <c r="E200" s="56" t="s">
        <v>170</v>
      </c>
      <c r="F200" s="56" t="s">
        <v>2</v>
      </c>
      <c r="G200" s="56">
        <v>0</v>
      </c>
      <c r="H200" s="57">
        <v>0</v>
      </c>
      <c r="I200" s="56" t="s">
        <v>190</v>
      </c>
      <c r="J200" s="58">
        <v>0.59766907427310789</v>
      </c>
      <c r="K200" s="59">
        <f>('Opportunity List'!$J200*Convert_PJ_to_MWh)/1000</f>
        <v>166.01918729808688</v>
      </c>
      <c r="L200" s="59">
        <v>12.139455052507083</v>
      </c>
      <c r="M200" s="59">
        <f>'Opportunity List'!$N200/Convert_GJ_to_MWh</f>
        <v>49233.599960613123</v>
      </c>
      <c r="N200" s="59">
        <v>13676</v>
      </c>
      <c r="O200" s="60">
        <v>0.64000000000000012</v>
      </c>
      <c r="P200" s="59">
        <f>'Opportunity List'!$L200*'Opportunity List'!$O200</f>
        <v>7.7692512336045345</v>
      </c>
      <c r="Q200" s="60">
        <v>0.5</v>
      </c>
      <c r="R200" s="59">
        <f>'Opportunity List'!$J200*'Opportunity List'!$Q200*Convert_PJ_to_MWh</f>
        <v>83009.59364904344</v>
      </c>
      <c r="S200" s="60">
        <v>8.251821594035702E-2</v>
      </c>
      <c r="T200" s="59">
        <v>14</v>
      </c>
      <c r="U200" s="59">
        <v>0</v>
      </c>
      <c r="V200" s="59">
        <f>(('Opportunity List'!$R200*'Opportunity List'!$S200)*'Opportunity List'!$O200)*'Opportunity List'!$T200</f>
        <v>61374.240021723381</v>
      </c>
      <c r="W200" s="59">
        <f>'Opportunity List'!$Y200*'Opportunity List'!$P200</f>
        <v>4383.8742872659559</v>
      </c>
      <c r="X200" s="59">
        <f>IF('Opportunity List'!$P200=0,0,IF(OR('Opportunity List'!$A200={600,601}),4.52,IF(OR('Opportunity List'!$A200={602,603,604,605}),1.9,('Opportunity List'!$V200/'Opportunity List'!$P200))))</f>
        <v>7899.6338484022581</v>
      </c>
      <c r="Y200" s="59">
        <f>IF('Opportunity List'!$X200=0,0,'Opportunity List'!$X200/'Opportunity List'!$T200)</f>
        <v>564.25956060016131</v>
      </c>
      <c r="Z200" s="61">
        <f>'Opportunity List'!$W200*'Opportunity List'!$H200</f>
        <v>0</v>
      </c>
      <c r="AA200" s="61">
        <f>'Opportunity List'!$Z200+'Opportunity List'!$W200</f>
        <v>4383.8742872659559</v>
      </c>
      <c r="AB200" s="61">
        <f>IF('Opportunity List'!$F200="Electricity", 'Opportunity List'!$W200, 0)+IF('Opportunity List'!$G200="Electricity",'Opportunity List'!$Z200,0)</f>
        <v>4383.8742872659559</v>
      </c>
      <c r="AC200" s="61">
        <f>IF('Opportunity List'!$F200="Natural Gas",'Opportunity List'!$W200, 0)+IF('Opportunity List'!$G200="Natural Gas",'Opportunity List'!$Z200,0)</f>
        <v>0</v>
      </c>
      <c r="AD200" s="61">
        <f>'Opportunity List'!$Y200*VLOOKUP('Opportunity List'!$T200,'Discount rate'!$B$4:$D$45,3,FALSE)</f>
        <v>5498.9734833224284</v>
      </c>
      <c r="AE200" s="59">
        <v>277441.65636636323</v>
      </c>
      <c r="AF200" s="62" t="s">
        <v>164</v>
      </c>
      <c r="AG200" s="63">
        <v>0</v>
      </c>
      <c r="AH200" s="64">
        <f>'Opportunity List'!$AG200*VLOOKUP('Opportunity List'!$T200,'Discount rate'!$B$4:$D$45,3,FALSE)</f>
        <v>0</v>
      </c>
      <c r="AI200" s="59">
        <f>'Opportunity List'!$AE200-'Opportunity List'!$AH200</f>
        <v>277441.65636636323</v>
      </c>
      <c r="AJ200" s="64">
        <f>'Opportunity List'!$AI200/'Opportunity List'!$AD200</f>
        <v>50.453354104689296</v>
      </c>
      <c r="AK200" s="59">
        <f>'Opportunity List'!$P200*'Opportunity List'!$AE200</f>
        <v>2155513.9309776528</v>
      </c>
      <c r="AL200" s="59">
        <v>4704</v>
      </c>
      <c r="AM200" s="65">
        <v>0.7407502069635804</v>
      </c>
      <c r="AN200" s="65">
        <v>0.99845041074162955</v>
      </c>
      <c r="AO200" s="65">
        <v>0.93705665678053629</v>
      </c>
      <c r="AP200" s="65">
        <v>0.75148569615808558</v>
      </c>
      <c r="AQ200" s="65">
        <v>0.83189628923585435</v>
      </c>
      <c r="AR200" s="65">
        <v>0.99827554708302524</v>
      </c>
      <c r="AS200" s="65" t="e">
        <f>#VALUE!</f>
        <v>#VALUE!</v>
      </c>
      <c r="AT200" s="65" t="e">
        <f>#VALUE!</f>
        <v>#VALUE!</v>
      </c>
      <c r="AU200" s="65" t="e">
        <f>#VALUE!</f>
        <v>#VALUE!</v>
      </c>
      <c r="AV200" s="65" t="e">
        <f>#VALUE!</f>
        <v>#VALUE!</v>
      </c>
      <c r="AW200" s="65" t="e">
        <f>#VALUE!</f>
        <v>#VALUE!</v>
      </c>
      <c r="AX200" s="56" t="str">
        <f>IF('Opportunity List'!$AY200&lt;=0.1,"Early",IF(AND('Opportunity List'!$AY200&gt;0.1,'Opportunity List'!$AY200&lt;=0.25),"Establishing","Mature"))</f>
        <v>Establishing</v>
      </c>
      <c r="AY200" s="105">
        <v>0.25</v>
      </c>
      <c r="AZ200" s="11"/>
      <c r="BA200" s="11"/>
      <c r="BB200" s="11"/>
      <c r="BD200" s="11"/>
      <c r="BE200" s="11"/>
      <c r="BF200" s="11"/>
    </row>
    <row r="201" spans="1:58" x14ac:dyDescent="0.25">
      <c r="A201" s="104">
        <v>367</v>
      </c>
      <c r="B201" s="56" t="s">
        <v>222</v>
      </c>
      <c r="C201" s="56" t="s">
        <v>5</v>
      </c>
      <c r="D201" s="56" t="s">
        <v>197</v>
      </c>
      <c r="E201" s="56" t="s">
        <v>186</v>
      </c>
      <c r="F201" s="56" t="s">
        <v>2</v>
      </c>
      <c r="G201" s="56">
        <v>0</v>
      </c>
      <c r="H201" s="57">
        <v>0</v>
      </c>
      <c r="I201" s="56" t="s">
        <v>190</v>
      </c>
      <c r="J201" s="58">
        <v>0.59766907427310789</v>
      </c>
      <c r="K201" s="59">
        <f>('Opportunity List'!$J201*Convert_PJ_to_MWh)/1000</f>
        <v>166.01918729808688</v>
      </c>
      <c r="L201" s="59">
        <v>12.139455052507083</v>
      </c>
      <c r="M201" s="59">
        <f>'Opportunity List'!$N201/Convert_GJ_to_MWh</f>
        <v>49233.599960613123</v>
      </c>
      <c r="N201" s="59">
        <v>13676</v>
      </c>
      <c r="O201" s="60">
        <v>0.6</v>
      </c>
      <c r="P201" s="59">
        <f>'Opportunity List'!$L201*'Opportunity List'!$O201</f>
        <v>7.2836730315042493</v>
      </c>
      <c r="Q201" s="60">
        <v>0.18</v>
      </c>
      <c r="R201" s="59">
        <f>'Opportunity List'!$J201*'Opportunity List'!$Q201*Convert_PJ_to_MWh</f>
        <v>29883.453713655636</v>
      </c>
      <c r="S201" s="60">
        <v>0.15741253388212664</v>
      </c>
      <c r="T201" s="59">
        <v>8</v>
      </c>
      <c r="U201" s="59">
        <v>0</v>
      </c>
      <c r="V201" s="59">
        <f>(('Opportunity List'!$R201*'Opportunity List'!$S201)*'Opportunity List'!$O201)*'Opportunity List'!$T201</f>
        <v>22579.344817035748</v>
      </c>
      <c r="W201" s="59">
        <f>'Opportunity List'!$Y201*'Opportunity List'!$P201</f>
        <v>2822.4181021294685</v>
      </c>
      <c r="X201" s="59">
        <f>IF('Opportunity List'!$P201=0,0,IF(OR('Opportunity List'!$A201={600,601}),4.52,IF(OR('Opportunity List'!$A201={602,603,604,605}),1.9,('Opportunity List'!$V201/'Opportunity List'!$P201))))</f>
        <v>3099.994291255628</v>
      </c>
      <c r="Y201" s="59">
        <f>IF('Opportunity List'!$X201=0,0,'Opportunity List'!$X201/'Opportunity List'!$T201)</f>
        <v>387.4992864069535</v>
      </c>
      <c r="Z201" s="61">
        <f>'Opportunity List'!$W201*'Opportunity List'!$H201</f>
        <v>0</v>
      </c>
      <c r="AA201" s="61">
        <f>'Opportunity List'!$Z201+'Opportunity List'!$W201</f>
        <v>2822.4181021294685</v>
      </c>
      <c r="AB201" s="61">
        <f>IF('Opportunity List'!$F201="Electricity", 'Opportunity List'!$W201, 0)+IF('Opportunity List'!$G201="Electricity",'Opportunity List'!$Z201,0)</f>
        <v>2822.4181021294685</v>
      </c>
      <c r="AC201" s="61">
        <f>IF('Opportunity List'!$F201="Natural Gas",'Opportunity List'!$W201, 0)+IF('Opportunity List'!$G201="Natural Gas",'Opportunity List'!$Z201,0)</f>
        <v>0</v>
      </c>
      <c r="AD201" s="61">
        <f>'Opportunity List'!$Y201*VLOOKUP('Opportunity List'!$T201,'Discount rate'!$B$4:$D$45,3,FALSE)</f>
        <v>2701.3731964876833</v>
      </c>
      <c r="AE201" s="59">
        <v>220962.09787850763</v>
      </c>
      <c r="AF201" s="62" t="s">
        <v>164</v>
      </c>
      <c r="AG201" s="63">
        <v>0</v>
      </c>
      <c r="AH201" s="64">
        <f>'Opportunity List'!$AG201*VLOOKUP('Opportunity List'!$T201,'Discount rate'!$B$4:$D$45,3,FALSE)</f>
        <v>0</v>
      </c>
      <c r="AI201" s="59">
        <f>'Opportunity List'!$AE201-'Opportunity List'!$AH201</f>
        <v>220962.09787850763</v>
      </c>
      <c r="AJ201" s="64">
        <f>'Opportunity List'!$AI201/'Opportunity List'!$AD201</f>
        <v>81.796213187352947</v>
      </c>
      <c r="AK201" s="59">
        <f>'Opportunity List'!$P201*'Opportunity List'!$AE201</f>
        <v>1609415.6733022884</v>
      </c>
      <c r="AL201" s="59">
        <v>6264</v>
      </c>
      <c r="AM201" s="65">
        <v>0.6638541666836435</v>
      </c>
      <c r="AN201" s="65">
        <v>0.64868750000792286</v>
      </c>
      <c r="AO201" s="65">
        <v>1</v>
      </c>
      <c r="AP201" s="65">
        <v>0.75797500001222373</v>
      </c>
      <c r="AQ201" s="65">
        <v>0.46466666667873957</v>
      </c>
      <c r="AR201" s="65">
        <v>1</v>
      </c>
      <c r="AS201" s="65" t="e">
        <f>#VALUE!</f>
        <v>#VALUE!</v>
      </c>
      <c r="AT201" s="65" t="e">
        <f>#VALUE!</f>
        <v>#VALUE!</v>
      </c>
      <c r="AU201" s="65" t="e">
        <f>#VALUE!</f>
        <v>#VALUE!</v>
      </c>
      <c r="AV201" s="65" t="e">
        <f>#VALUE!</f>
        <v>#VALUE!</v>
      </c>
      <c r="AW201" s="65" t="e">
        <f>#VALUE!</f>
        <v>#VALUE!</v>
      </c>
      <c r="AX201" s="56" t="str">
        <f>IF('Opportunity List'!$AY201&lt;=0.1,"Early",IF(AND('Opportunity List'!$AY201&gt;0.1,'Opportunity List'!$AY201&lt;=0.25),"Establishing","Mature"))</f>
        <v>Mature</v>
      </c>
      <c r="AY201" s="105">
        <v>0.4</v>
      </c>
      <c r="AZ201" s="11"/>
      <c r="BA201" s="11"/>
      <c r="BB201" s="11"/>
      <c r="BD201" s="11"/>
      <c r="BE201" s="11"/>
      <c r="BF201" s="11"/>
    </row>
    <row r="202" spans="1:58" x14ac:dyDescent="0.25">
      <c r="A202" s="104">
        <v>226</v>
      </c>
      <c r="B202" s="56" t="s">
        <v>237</v>
      </c>
      <c r="C202" s="56" t="s">
        <v>5</v>
      </c>
      <c r="D202" s="56" t="s">
        <v>197</v>
      </c>
      <c r="E202" s="56" t="s">
        <v>186</v>
      </c>
      <c r="F202" s="56" t="s">
        <v>2</v>
      </c>
      <c r="G202" s="56">
        <v>0</v>
      </c>
      <c r="H202" s="57">
        <v>0</v>
      </c>
      <c r="I202" s="56" t="s">
        <v>190</v>
      </c>
      <c r="J202" s="58">
        <v>0.59766907427310789</v>
      </c>
      <c r="K202" s="59">
        <f>('Opportunity List'!$J202*Convert_PJ_to_MWh)/1000</f>
        <v>166.01918729808688</v>
      </c>
      <c r="L202" s="59">
        <v>12.139455052507083</v>
      </c>
      <c r="M202" s="59">
        <f>'Opportunity List'!$N202/Convert_GJ_to_MWh</f>
        <v>49233.599960613123</v>
      </c>
      <c r="N202" s="59">
        <v>13676</v>
      </c>
      <c r="O202" s="60">
        <v>0.6</v>
      </c>
      <c r="P202" s="59">
        <f>'Opportunity List'!$L202*'Opportunity List'!$O202</f>
        <v>7.2836730315042493</v>
      </c>
      <c r="Q202" s="60">
        <v>0.18</v>
      </c>
      <c r="R202" s="59">
        <f>'Opportunity List'!$J202*'Opportunity List'!$Q202*Convert_PJ_to_MWh</f>
        <v>29883.453713655636</v>
      </c>
      <c r="S202" s="60">
        <v>7.6405755500330588E-2</v>
      </c>
      <c r="T202" s="59">
        <v>10</v>
      </c>
      <c r="U202" s="59">
        <v>0</v>
      </c>
      <c r="V202" s="59">
        <f>(('Opportunity List'!$R202*'Opportunity List'!$S202)*'Opportunity List'!$O202)*'Opportunity List'!$T202</f>
        <v>13699.60714770611</v>
      </c>
      <c r="W202" s="59">
        <f>'Opportunity List'!$Y202*'Opportunity List'!$P202</f>
        <v>1369.960714770611</v>
      </c>
      <c r="X202" s="59">
        <f>IF('Opportunity List'!$P202=0,0,IF(OR('Opportunity List'!$A202={600,601}),4.52,IF(OR('Opportunity List'!$A202={602,603,604,605}),1.9,('Opportunity List'!$V202/'Opportunity List'!$P202))))</f>
        <v>1880.8652020005379</v>
      </c>
      <c r="Y202" s="59">
        <f>IF('Opportunity List'!$X202=0,0,'Opportunity List'!$X202/'Opportunity List'!$T202)</f>
        <v>188.0865202000538</v>
      </c>
      <c r="Z202" s="61">
        <f>'Opportunity List'!$W202*'Opportunity List'!$H202</f>
        <v>0</v>
      </c>
      <c r="AA202" s="61">
        <f>'Opportunity List'!$Z202+'Opportunity List'!$W202</f>
        <v>1369.960714770611</v>
      </c>
      <c r="AB202" s="61">
        <f>IF('Opportunity List'!$F202="Electricity", 'Opportunity List'!$W202, 0)+IF('Opportunity List'!$G202="Electricity",'Opportunity List'!$Z202,0)</f>
        <v>1369.960714770611</v>
      </c>
      <c r="AC202" s="61">
        <f>IF('Opportunity List'!$F202="Natural Gas",'Opportunity List'!$W202, 0)+IF('Opportunity List'!$G202="Natural Gas",'Opportunity List'!$Z202,0)</f>
        <v>0</v>
      </c>
      <c r="AD202" s="61">
        <f>'Opportunity List'!$Y202*VLOOKUP('Opportunity List'!$T202,'Discount rate'!$B$4:$D$45,3,FALSE)</f>
        <v>1509.1275315753985</v>
      </c>
      <c r="AE202" s="59">
        <v>48704.941806332143</v>
      </c>
      <c r="AF202" s="62" t="s">
        <v>164</v>
      </c>
      <c r="AG202" s="63">
        <v>0</v>
      </c>
      <c r="AH202" s="64">
        <f>'Opportunity List'!$AG202*VLOOKUP('Opportunity List'!$T202,'Discount rate'!$B$4:$D$45,3,FALSE)</f>
        <v>0</v>
      </c>
      <c r="AI202" s="59">
        <f>'Opportunity List'!$AE202-'Opportunity List'!$AH202</f>
        <v>48704.941806332143</v>
      </c>
      <c r="AJ202" s="64">
        <f>'Opportunity List'!$AI202/'Opportunity List'!$AD202</f>
        <v>32.27357581601364</v>
      </c>
      <c r="AK202" s="59">
        <f>'Opportunity List'!$P202*'Opportunity List'!$AE202</f>
        <v>354750.87113576528</v>
      </c>
      <c r="AL202" s="59">
        <v>6264</v>
      </c>
      <c r="AM202" s="65">
        <v>0.6638541666836435</v>
      </c>
      <c r="AN202" s="65">
        <v>0.64868750000792286</v>
      </c>
      <c r="AO202" s="65">
        <v>1</v>
      </c>
      <c r="AP202" s="65">
        <v>0.75797500001222373</v>
      </c>
      <c r="AQ202" s="65">
        <v>0.46466666667873957</v>
      </c>
      <c r="AR202" s="65">
        <v>1</v>
      </c>
      <c r="AS202" s="65" t="e">
        <f>#VALUE!</f>
        <v>#VALUE!</v>
      </c>
      <c r="AT202" s="65" t="e">
        <f>#VALUE!</f>
        <v>#VALUE!</v>
      </c>
      <c r="AU202" s="65" t="e">
        <f>#VALUE!</f>
        <v>#VALUE!</v>
      </c>
      <c r="AV202" s="65" t="e">
        <f>#VALUE!</f>
        <v>#VALUE!</v>
      </c>
      <c r="AW202" s="65" t="e">
        <f>#VALUE!</f>
        <v>#VALUE!</v>
      </c>
      <c r="AX202" s="56" t="str">
        <f>IF('Opportunity List'!$AY202&lt;=0.1,"Early",IF(AND('Opportunity List'!$AY202&gt;0.1,'Opportunity List'!$AY202&lt;=0.25),"Establishing","Mature"))</f>
        <v>Mature</v>
      </c>
      <c r="AY202" s="105">
        <v>0.4</v>
      </c>
      <c r="AZ202" s="11"/>
      <c r="BA202" s="11"/>
      <c r="BB202" s="11"/>
      <c r="BD202" s="11"/>
      <c r="BE202" s="11"/>
      <c r="BF202" s="11"/>
    </row>
    <row r="203" spans="1:58" x14ac:dyDescent="0.25">
      <c r="A203" s="104">
        <v>350</v>
      </c>
      <c r="B203" s="56" t="s">
        <v>308</v>
      </c>
      <c r="C203" s="56" t="s">
        <v>5</v>
      </c>
      <c r="D203" s="56" t="s">
        <v>197</v>
      </c>
      <c r="E203" s="56" t="s">
        <v>186</v>
      </c>
      <c r="F203" s="56" t="s">
        <v>2</v>
      </c>
      <c r="G203" s="56">
        <v>0</v>
      </c>
      <c r="H203" s="57">
        <v>0</v>
      </c>
      <c r="I203" s="56" t="s">
        <v>190</v>
      </c>
      <c r="J203" s="58">
        <v>0.59766907427310789</v>
      </c>
      <c r="K203" s="59">
        <f>('Opportunity List'!$J203*Convert_PJ_to_MWh)/1000</f>
        <v>166.01918729808688</v>
      </c>
      <c r="L203" s="59">
        <v>12.139455052507083</v>
      </c>
      <c r="M203" s="59">
        <f>'Opportunity List'!$N203/Convert_GJ_to_MWh</f>
        <v>49233.599960613123</v>
      </c>
      <c r="N203" s="59">
        <v>13676</v>
      </c>
      <c r="O203" s="60">
        <v>0.6</v>
      </c>
      <c r="P203" s="59">
        <f>'Opportunity List'!$L203*'Opportunity List'!$O203</f>
        <v>7.2836730315042493</v>
      </c>
      <c r="Q203" s="60">
        <v>0.18</v>
      </c>
      <c r="R203" s="59">
        <f>'Opportunity List'!$J203*'Opportunity List'!$Q203*Convert_PJ_to_MWh</f>
        <v>29883.453713655636</v>
      </c>
      <c r="S203" s="60">
        <v>7.6405755500330588E-2</v>
      </c>
      <c r="T203" s="59">
        <v>7</v>
      </c>
      <c r="U203" s="59">
        <v>0</v>
      </c>
      <c r="V203" s="59">
        <f>(('Opportunity List'!$R203*'Opportunity List'!$S203)*'Opportunity List'!$O203)*'Opportunity List'!$T203</f>
        <v>9589.7250033942764</v>
      </c>
      <c r="W203" s="59">
        <f>'Opportunity List'!$Y203*'Opportunity List'!$P203</f>
        <v>1369.960714770611</v>
      </c>
      <c r="X203" s="59">
        <f>IF('Opportunity List'!$P203=0,0,IF(OR('Opportunity List'!$A203={600,601}),4.52,IF(OR('Opportunity List'!$A203={602,603,604,605}),1.9,('Opportunity List'!$V203/'Opportunity List'!$P203))))</f>
        <v>1316.6056414003765</v>
      </c>
      <c r="Y203" s="59">
        <f>IF('Opportunity List'!$X203=0,0,'Opportunity List'!$X203/'Opportunity List'!$T203)</f>
        <v>188.0865202000538</v>
      </c>
      <c r="Z203" s="61">
        <f>'Opportunity List'!$W203*'Opportunity List'!$H203</f>
        <v>0</v>
      </c>
      <c r="AA203" s="61">
        <f>'Opportunity List'!$Z203+'Opportunity List'!$W203</f>
        <v>1369.960714770611</v>
      </c>
      <c r="AB203" s="61">
        <f>IF('Opportunity List'!$F203="Electricity", 'Opportunity List'!$W203, 0)+IF('Opportunity List'!$G203="Electricity",'Opportunity List'!$Z203,0)</f>
        <v>1369.960714770611</v>
      </c>
      <c r="AC203" s="61">
        <f>IF('Opportunity List'!$F203="Natural Gas",'Opportunity List'!$W203, 0)+IF('Opportunity List'!$G203="Natural Gas",'Opportunity List'!$Z203,0)</f>
        <v>0</v>
      </c>
      <c r="AD203" s="61">
        <f>'Opportunity List'!$Y203*VLOOKUP('Opportunity List'!$T203,'Discount rate'!$B$4:$D$45,3,FALSE)</f>
        <v>1201.7392101071873</v>
      </c>
      <c r="AE203" s="59">
        <v>91446.975040835503</v>
      </c>
      <c r="AF203" s="62" t="s">
        <v>164</v>
      </c>
      <c r="AG203" s="63">
        <v>0</v>
      </c>
      <c r="AH203" s="64">
        <f>'Opportunity List'!$AG203*VLOOKUP('Opportunity List'!$T203,'Discount rate'!$B$4:$D$45,3,FALSE)</f>
        <v>0</v>
      </c>
      <c r="AI203" s="59">
        <f>'Opportunity List'!$AE203-'Opportunity List'!$AH203</f>
        <v>91446.975040835503</v>
      </c>
      <c r="AJ203" s="64">
        <f>'Opportunity List'!$AI203/'Opportunity List'!$AD203</f>
        <v>76.095524113488011</v>
      </c>
      <c r="AK203" s="59">
        <f>'Opportunity List'!$P203*'Opportunity List'!$AE203</f>
        <v>666069.86591757578</v>
      </c>
      <c r="AL203" s="59">
        <v>6264</v>
      </c>
      <c r="AM203" s="65">
        <v>0.6638541666836435</v>
      </c>
      <c r="AN203" s="65">
        <v>0.64868750000792286</v>
      </c>
      <c r="AO203" s="65">
        <v>1</v>
      </c>
      <c r="AP203" s="65">
        <v>0.75797500001222373</v>
      </c>
      <c r="AQ203" s="65">
        <v>0.46466666667873957</v>
      </c>
      <c r="AR203" s="65">
        <v>1</v>
      </c>
      <c r="AS203" s="65" t="e">
        <f>#VALUE!</f>
        <v>#VALUE!</v>
      </c>
      <c r="AT203" s="65" t="e">
        <f>#VALUE!</f>
        <v>#VALUE!</v>
      </c>
      <c r="AU203" s="65" t="e">
        <f>#VALUE!</f>
        <v>#VALUE!</v>
      </c>
      <c r="AV203" s="65" t="e">
        <f>#VALUE!</f>
        <v>#VALUE!</v>
      </c>
      <c r="AW203" s="65" t="e">
        <f>#VALUE!</f>
        <v>#VALUE!</v>
      </c>
      <c r="AX203" s="56" t="str">
        <f>IF('Opportunity List'!$AY203&lt;=0.1,"Early",IF(AND('Opportunity List'!$AY203&gt;0.1,'Opportunity List'!$AY203&lt;=0.25),"Establishing","Mature"))</f>
        <v>Mature</v>
      </c>
      <c r="AY203" s="105">
        <v>0.4</v>
      </c>
      <c r="AZ203" s="11"/>
      <c r="BA203" s="11"/>
      <c r="BB203" s="11"/>
      <c r="BD203" s="11"/>
      <c r="BE203" s="11"/>
      <c r="BF203" s="11"/>
    </row>
    <row r="204" spans="1:58" x14ac:dyDescent="0.25">
      <c r="A204" s="104">
        <v>248</v>
      </c>
      <c r="B204" s="56" t="s">
        <v>309</v>
      </c>
      <c r="C204" s="56" t="s">
        <v>5</v>
      </c>
      <c r="D204" s="56" t="s">
        <v>197</v>
      </c>
      <c r="E204" s="56" t="s">
        <v>186</v>
      </c>
      <c r="F204" s="56" t="s">
        <v>2</v>
      </c>
      <c r="G204" s="56">
        <v>0</v>
      </c>
      <c r="H204" s="57">
        <v>0</v>
      </c>
      <c r="I204" s="56" t="s">
        <v>190</v>
      </c>
      <c r="J204" s="58">
        <v>0.59766907427310789</v>
      </c>
      <c r="K204" s="59">
        <f>('Opportunity List'!$J204*Convert_PJ_to_MWh)/1000</f>
        <v>166.01918729808688</v>
      </c>
      <c r="L204" s="59">
        <v>12.139455052507083</v>
      </c>
      <c r="M204" s="59">
        <f>'Opportunity List'!$N204/Convert_GJ_to_MWh</f>
        <v>49233.599960613123</v>
      </c>
      <c r="N204" s="59">
        <v>13676</v>
      </c>
      <c r="O204" s="60">
        <v>0.39999999999999991</v>
      </c>
      <c r="P204" s="59">
        <f>'Opportunity List'!$L204*'Opportunity List'!$O204</f>
        <v>4.855782021002832</v>
      </c>
      <c r="Q204" s="60">
        <v>0.18</v>
      </c>
      <c r="R204" s="59">
        <f>'Opportunity List'!$J204*'Opportunity List'!$Q204*Convert_PJ_to_MWh</f>
        <v>29883.453713655636</v>
      </c>
      <c r="S204" s="60">
        <v>0.39730992860171899</v>
      </c>
      <c r="T204" s="59">
        <v>7</v>
      </c>
      <c r="U204" s="59">
        <v>0</v>
      </c>
      <c r="V204" s="59">
        <f>(('Opportunity List'!$R204*'Opportunity List'!$S204)*'Opportunity List'!$O204)*'Opportunity List'!$T204</f>
        <v>33244.380011766814</v>
      </c>
      <c r="W204" s="59">
        <f>'Opportunity List'!$Y204*'Opportunity List'!$P204</f>
        <v>4749.1971445381168</v>
      </c>
      <c r="X204" s="59">
        <f>IF('Opportunity List'!$P204=0,0,IF(OR('Opportunity List'!$A204={600,601}),4.52,IF(OR('Opportunity List'!$A204={602,603,604,605}),1.9,('Opportunity List'!$V204/'Opportunity List'!$P204))))</f>
        <v>6846.3493352819569</v>
      </c>
      <c r="Y204" s="59">
        <f>IF('Opportunity List'!$X204=0,0,'Opportunity List'!$X204/'Opportunity List'!$T204)</f>
        <v>978.04990504027955</v>
      </c>
      <c r="Z204" s="61">
        <f>'Opportunity List'!$W204*'Opportunity List'!$H204</f>
        <v>0</v>
      </c>
      <c r="AA204" s="61">
        <f>'Opportunity List'!$Z204+'Opportunity List'!$W204</f>
        <v>4749.1971445381168</v>
      </c>
      <c r="AB204" s="61">
        <f>IF('Opportunity List'!$F204="Electricity", 'Opportunity List'!$W204, 0)+IF('Opportunity List'!$G204="Electricity",'Opportunity List'!$Z204,0)</f>
        <v>4749.1971445381168</v>
      </c>
      <c r="AC204" s="61">
        <f>IF('Opportunity List'!$F204="Natural Gas",'Opportunity List'!$W204, 0)+IF('Opportunity List'!$G204="Natural Gas",'Opportunity List'!$Z204,0)</f>
        <v>0</v>
      </c>
      <c r="AD204" s="61">
        <f>'Opportunity List'!$Y204*VLOOKUP('Opportunity List'!$T204,'Discount rate'!$B$4:$D$45,3,FALSE)</f>
        <v>6249.0438925573726</v>
      </c>
      <c r="AE204" s="59">
        <v>237762.13510617227</v>
      </c>
      <c r="AF204" s="62" t="s">
        <v>164</v>
      </c>
      <c r="AG204" s="63">
        <v>0</v>
      </c>
      <c r="AH204" s="64">
        <f>'Opportunity List'!$AG204*VLOOKUP('Opportunity List'!$T204,'Discount rate'!$B$4:$D$45,3,FALSE)</f>
        <v>0</v>
      </c>
      <c r="AI204" s="59">
        <f>'Opportunity List'!$AE204-'Opportunity List'!$AH204</f>
        <v>237762.13510617227</v>
      </c>
      <c r="AJ204" s="64">
        <f>'Opportunity List'!$AI204/'Opportunity List'!$AD204</f>
        <v>38.047762056744006</v>
      </c>
      <c r="AK204" s="59">
        <f>'Opportunity List'!$P204*'Opportunity List'!$AE204</f>
        <v>1154521.1009237976</v>
      </c>
      <c r="AL204" s="59">
        <v>6264</v>
      </c>
      <c r="AM204" s="65">
        <v>0.6638541666836435</v>
      </c>
      <c r="AN204" s="65">
        <v>0.64868750000792286</v>
      </c>
      <c r="AO204" s="65">
        <v>1</v>
      </c>
      <c r="AP204" s="65">
        <v>0.75797500001222373</v>
      </c>
      <c r="AQ204" s="65">
        <v>0.46466666667873957</v>
      </c>
      <c r="AR204" s="65">
        <v>1</v>
      </c>
      <c r="AS204" s="65" t="e">
        <f>#VALUE!</f>
        <v>#VALUE!</v>
      </c>
      <c r="AT204" s="65" t="e">
        <f>#VALUE!</f>
        <v>#VALUE!</v>
      </c>
      <c r="AU204" s="65" t="e">
        <f>#VALUE!</f>
        <v>#VALUE!</v>
      </c>
      <c r="AV204" s="65" t="e">
        <f>#VALUE!</f>
        <v>#VALUE!</v>
      </c>
      <c r="AW204" s="65" t="e">
        <f>#VALUE!</f>
        <v>#VALUE!</v>
      </c>
      <c r="AX204" s="56" t="str">
        <f>IF('Opportunity List'!$AY204&lt;=0.1,"Early",IF(AND('Opportunity List'!$AY204&gt;0.1,'Opportunity List'!$AY204&lt;=0.25),"Establishing","Mature"))</f>
        <v>Mature</v>
      </c>
      <c r="AY204" s="105">
        <v>0.60000000000000009</v>
      </c>
      <c r="AZ204" s="11"/>
      <c r="BA204" s="11"/>
      <c r="BB204" s="11"/>
      <c r="BD204" s="11"/>
      <c r="BE204" s="11"/>
      <c r="BF204" s="11"/>
    </row>
    <row r="205" spans="1:58" x14ac:dyDescent="0.25">
      <c r="A205" s="104">
        <v>228</v>
      </c>
      <c r="B205" s="56" t="s">
        <v>310</v>
      </c>
      <c r="C205" s="56" t="s">
        <v>5</v>
      </c>
      <c r="D205" s="56" t="s">
        <v>197</v>
      </c>
      <c r="E205" s="56" t="s">
        <v>186</v>
      </c>
      <c r="F205" s="56" t="s">
        <v>2</v>
      </c>
      <c r="G205" s="56">
        <v>0</v>
      </c>
      <c r="H205" s="57">
        <v>0</v>
      </c>
      <c r="I205" s="56" t="s">
        <v>190</v>
      </c>
      <c r="J205" s="58">
        <v>0.59766907427310789</v>
      </c>
      <c r="K205" s="59">
        <f>('Opportunity List'!$J205*Convert_PJ_to_MWh)/1000</f>
        <v>166.01918729808688</v>
      </c>
      <c r="L205" s="59">
        <v>12.139455052507083</v>
      </c>
      <c r="M205" s="59">
        <f>'Opportunity List'!$N205/Convert_GJ_to_MWh</f>
        <v>49233.599960613123</v>
      </c>
      <c r="N205" s="59">
        <v>13676</v>
      </c>
      <c r="O205" s="60">
        <v>0.6</v>
      </c>
      <c r="P205" s="59">
        <f>'Opportunity List'!$L205*'Opportunity List'!$O205</f>
        <v>7.2836730315042493</v>
      </c>
      <c r="Q205" s="60">
        <v>0.18</v>
      </c>
      <c r="R205" s="59">
        <f>'Opportunity List'!$J205*'Opportunity List'!$Q205*Convert_PJ_to_MWh</f>
        <v>29883.453713655636</v>
      </c>
      <c r="S205" s="60">
        <v>0.10563822602269043</v>
      </c>
      <c r="T205" s="59">
        <v>13</v>
      </c>
      <c r="U205" s="59">
        <v>0</v>
      </c>
      <c r="V205" s="59">
        <f>(('Opportunity List'!$R205*'Opportunity List'!$S205)*'Opportunity List'!$O205)*'Opportunity List'!$T205</f>
        <v>24623.313294385742</v>
      </c>
      <c r="W205" s="59">
        <f>'Opportunity List'!$Y205*'Opportunity List'!$P205</f>
        <v>1894.1010226450571</v>
      </c>
      <c r="X205" s="59">
        <f>IF('Opportunity List'!$P205=0,0,IF(OR('Opportunity List'!$A205={600,601}),4.52,IF(OR('Opportunity List'!$A205={602,603,604,605}),1.9,('Opportunity List'!$V205/'Opportunity List'!$P205))))</f>
        <v>3380.6176070619758</v>
      </c>
      <c r="Y205" s="59">
        <f>IF('Opportunity List'!$X205=0,0,'Opportunity List'!$X205/'Opportunity List'!$T205)</f>
        <v>260.04750823553661</v>
      </c>
      <c r="Z205" s="61">
        <f>'Opportunity List'!$W205*'Opportunity List'!$H205</f>
        <v>0</v>
      </c>
      <c r="AA205" s="61">
        <f>'Opportunity List'!$Z205+'Opportunity List'!$W205</f>
        <v>1894.1010226450571</v>
      </c>
      <c r="AB205" s="61">
        <f>IF('Opportunity List'!$F205="Electricity", 'Opportunity List'!$W205, 0)+IF('Opportunity List'!$G205="Electricity",'Opportunity List'!$Z205,0)</f>
        <v>1894.1010226450571</v>
      </c>
      <c r="AC205" s="61">
        <f>IF('Opportunity List'!$F205="Natural Gas",'Opportunity List'!$W205, 0)+IF('Opportunity List'!$G205="Natural Gas",'Opportunity List'!$Z205,0)</f>
        <v>0</v>
      </c>
      <c r="AD205" s="61">
        <f>'Opportunity List'!$Y205*VLOOKUP('Opportunity List'!$T205,'Discount rate'!$B$4:$D$45,3,FALSE)</f>
        <v>2433.4337590324967</v>
      </c>
      <c r="AE205" s="59">
        <v>79021.33938729683</v>
      </c>
      <c r="AF205" s="62" t="s">
        <v>164</v>
      </c>
      <c r="AG205" s="63">
        <v>0</v>
      </c>
      <c r="AH205" s="64">
        <f>'Opportunity List'!$AG205*VLOOKUP('Opportunity List'!$T205,'Discount rate'!$B$4:$D$45,3,FALSE)</f>
        <v>0</v>
      </c>
      <c r="AI205" s="59">
        <f>'Opportunity List'!$AE205-'Opportunity List'!$AH205</f>
        <v>79021.33938729683</v>
      </c>
      <c r="AJ205" s="64">
        <f>'Opportunity List'!$AI205/'Opportunity List'!$AD205</f>
        <v>32.473182840495625</v>
      </c>
      <c r="AK205" s="59">
        <f>'Opportunity List'!$P205*'Opportunity List'!$AE205</f>
        <v>575565.59860859846</v>
      </c>
      <c r="AL205" s="59">
        <v>6264</v>
      </c>
      <c r="AM205" s="65">
        <v>0.6638541666836435</v>
      </c>
      <c r="AN205" s="65">
        <v>0.64868750000792286</v>
      </c>
      <c r="AO205" s="65">
        <v>1</v>
      </c>
      <c r="AP205" s="65">
        <v>0.75797500001222373</v>
      </c>
      <c r="AQ205" s="65">
        <v>0.46466666667873957</v>
      </c>
      <c r="AR205" s="65">
        <v>1</v>
      </c>
      <c r="AS205" s="65" t="e">
        <f>#VALUE!</f>
        <v>#VALUE!</v>
      </c>
      <c r="AT205" s="65" t="e">
        <f>#VALUE!</f>
        <v>#VALUE!</v>
      </c>
      <c r="AU205" s="65" t="e">
        <f>#VALUE!</f>
        <v>#VALUE!</v>
      </c>
      <c r="AV205" s="65" t="e">
        <f>#VALUE!</f>
        <v>#VALUE!</v>
      </c>
      <c r="AW205" s="65" t="e">
        <f>#VALUE!</f>
        <v>#VALUE!</v>
      </c>
      <c r="AX205" s="56" t="str">
        <f>IF('Opportunity List'!$AY205&lt;=0.1,"Early",IF(AND('Opportunity List'!$AY205&gt;0.1,'Opportunity List'!$AY205&lt;=0.25),"Establishing","Mature"))</f>
        <v>Mature</v>
      </c>
      <c r="AY205" s="105">
        <v>0.4</v>
      </c>
      <c r="AZ205" s="11"/>
      <c r="BA205" s="11"/>
      <c r="BB205" s="11"/>
      <c r="BD205" s="11"/>
      <c r="BE205" s="11"/>
      <c r="BF205" s="11"/>
    </row>
    <row r="206" spans="1:58" x14ac:dyDescent="0.25">
      <c r="A206" s="104">
        <v>317</v>
      </c>
      <c r="B206" s="56" t="s">
        <v>314</v>
      </c>
      <c r="C206" s="56" t="s">
        <v>5</v>
      </c>
      <c r="D206" s="56" t="s">
        <v>197</v>
      </c>
      <c r="E206" s="56" t="s">
        <v>186</v>
      </c>
      <c r="F206" s="56" t="s">
        <v>2</v>
      </c>
      <c r="G206" s="56">
        <v>0</v>
      </c>
      <c r="H206" s="57">
        <v>0</v>
      </c>
      <c r="I206" s="56" t="s">
        <v>190</v>
      </c>
      <c r="J206" s="58">
        <v>0.59766907427310789</v>
      </c>
      <c r="K206" s="59">
        <f>('Opportunity List'!$J206*Convert_PJ_to_MWh)/1000</f>
        <v>166.01918729808688</v>
      </c>
      <c r="L206" s="59">
        <v>12.139455052507083</v>
      </c>
      <c r="M206" s="59">
        <f>'Opportunity List'!$N206/Convert_GJ_to_MWh</f>
        <v>49233.599960613123</v>
      </c>
      <c r="N206" s="59">
        <v>13676</v>
      </c>
      <c r="O206" s="60">
        <v>0.32000000000000006</v>
      </c>
      <c r="P206" s="59">
        <f>'Opportunity List'!$L206*'Opportunity List'!$O206</f>
        <v>3.8846256168022673</v>
      </c>
      <c r="Q206" s="60">
        <v>0.18</v>
      </c>
      <c r="R206" s="59">
        <f>'Opportunity List'!$J206*'Opportunity List'!$Q206*Convert_PJ_to_MWh</f>
        <v>29883.453713655636</v>
      </c>
      <c r="S206" s="60">
        <v>8.3497708287576678E-3</v>
      </c>
      <c r="T206" s="59">
        <v>8</v>
      </c>
      <c r="U206" s="59">
        <v>0</v>
      </c>
      <c r="V206" s="59">
        <f>(('Opportunity List'!$R206*'Opportunity List'!$S206)*'Opportunity List'!$O206)*'Opportunity List'!$T206</f>
        <v>638.77117460687839</v>
      </c>
      <c r="W206" s="59">
        <f>'Opportunity List'!$Y206*'Opportunity List'!$P206</f>
        <v>79.846396825859799</v>
      </c>
      <c r="X206" s="59">
        <f>IF('Opportunity List'!$P206=0,0,IF(OR('Opportunity List'!$A206={600,601}),4.52,IF(OR('Opportunity List'!$A206={602,603,604,605}),1.9,('Opportunity List'!$V206/'Opportunity List'!$P206))))</f>
        <v>164.43571082988942</v>
      </c>
      <c r="Y206" s="59">
        <f>IF('Opportunity List'!$X206=0,0,'Opportunity List'!$X206/'Opportunity List'!$T206)</f>
        <v>20.554463853736177</v>
      </c>
      <c r="Z206" s="61">
        <f>'Opportunity List'!$W206*'Opportunity List'!$H206</f>
        <v>0</v>
      </c>
      <c r="AA206" s="61">
        <f>'Opportunity List'!$Z206+'Opportunity List'!$W206</f>
        <v>79.846396825859799</v>
      </c>
      <c r="AB206" s="61">
        <f>IF('Opportunity List'!$F206="Electricity", 'Opportunity List'!$W206, 0)+IF('Opportunity List'!$G206="Electricity",'Opportunity List'!$Z206,0)</f>
        <v>79.846396825859799</v>
      </c>
      <c r="AC206" s="61">
        <f>IF('Opportunity List'!$F206="Natural Gas",'Opportunity List'!$W206, 0)+IF('Opportunity List'!$G206="Natural Gas",'Opportunity List'!$Z206,0)</f>
        <v>0</v>
      </c>
      <c r="AD206" s="61">
        <f>'Opportunity List'!$Y206*VLOOKUP('Opportunity List'!$T206,'Discount rate'!$B$4:$D$45,3,FALSE)</f>
        <v>143.29130315957525</v>
      </c>
      <c r="AE206" s="59">
        <v>8744.3167026788415</v>
      </c>
      <c r="AF206" s="62" t="s">
        <v>164</v>
      </c>
      <c r="AG206" s="63">
        <v>0</v>
      </c>
      <c r="AH206" s="64">
        <f>'Opportunity List'!$AG206*VLOOKUP('Opportunity List'!$T206,'Discount rate'!$B$4:$D$45,3,FALSE)</f>
        <v>0</v>
      </c>
      <c r="AI206" s="59">
        <f>'Opportunity List'!$AE206-'Opportunity List'!$AH206</f>
        <v>8744.3167026788415</v>
      </c>
      <c r="AJ206" s="64">
        <f>'Opportunity List'!$AI206/'Opportunity List'!$AD206</f>
        <v>61.024755235429751</v>
      </c>
      <c r="AK206" s="59">
        <f>'Opportunity List'!$P206*'Opportunity List'!$AE206</f>
        <v>33968.396664658161</v>
      </c>
      <c r="AL206" s="59">
        <v>6264</v>
      </c>
      <c r="AM206" s="65">
        <v>0.6638541666836435</v>
      </c>
      <c r="AN206" s="65">
        <v>0.64868750000792286</v>
      </c>
      <c r="AO206" s="65">
        <v>1</v>
      </c>
      <c r="AP206" s="65">
        <v>0.75797500001222373</v>
      </c>
      <c r="AQ206" s="65">
        <v>0.46466666667873957</v>
      </c>
      <c r="AR206" s="65">
        <v>1</v>
      </c>
      <c r="AS206" s="65" t="e">
        <f>#VALUE!</f>
        <v>#VALUE!</v>
      </c>
      <c r="AT206" s="65" t="e">
        <f>#VALUE!</f>
        <v>#VALUE!</v>
      </c>
      <c r="AU206" s="65" t="e">
        <f>#VALUE!</f>
        <v>#VALUE!</v>
      </c>
      <c r="AV206" s="65" t="e">
        <f>#VALUE!</f>
        <v>#VALUE!</v>
      </c>
      <c r="AW206" s="65" t="e">
        <f>#VALUE!</f>
        <v>#VALUE!</v>
      </c>
      <c r="AX206" s="56" t="str">
        <f>IF('Opportunity List'!$AY206&lt;=0.1,"Early",IF(AND('Opportunity List'!$AY206&gt;0.1,'Opportunity List'!$AY206&lt;=0.25),"Establishing","Mature"))</f>
        <v>Mature</v>
      </c>
      <c r="AY206" s="105">
        <v>0.67999999999999994</v>
      </c>
      <c r="AZ206" s="11"/>
      <c r="BA206" s="11"/>
      <c r="BB206" s="11"/>
      <c r="BD206" s="11"/>
      <c r="BE206" s="11"/>
      <c r="BF206" s="11"/>
    </row>
    <row r="207" spans="1:58" x14ac:dyDescent="0.25">
      <c r="A207" s="104">
        <v>190</v>
      </c>
      <c r="B207" s="56" t="s">
        <v>194</v>
      </c>
      <c r="C207" s="56" t="s">
        <v>5</v>
      </c>
      <c r="D207" s="56" t="s">
        <v>198</v>
      </c>
      <c r="E207" s="56" t="s">
        <v>189</v>
      </c>
      <c r="F207" s="56" t="s">
        <v>2</v>
      </c>
      <c r="G207" s="56">
        <v>0</v>
      </c>
      <c r="H207" s="57">
        <v>0</v>
      </c>
      <c r="I207" s="56" t="s">
        <v>190</v>
      </c>
      <c r="J207" s="58">
        <v>1.7086997095049463</v>
      </c>
      <c r="K207" s="59">
        <f>('Opportunity List'!$J207*Convert_PJ_to_MWh)/1000</f>
        <v>474.63880819582221</v>
      </c>
      <c r="L207" s="59">
        <v>34.705967256202271</v>
      </c>
      <c r="M207" s="59">
        <f>'Opportunity List'!$N207/Convert_GJ_to_MWh</f>
        <v>49233.599960613123</v>
      </c>
      <c r="N207" s="59">
        <v>13676</v>
      </c>
      <c r="O207" s="60">
        <v>0.48</v>
      </c>
      <c r="P207" s="59">
        <f>'Opportunity List'!$L207*'Opportunity List'!$O207</f>
        <v>16.658864282977088</v>
      </c>
      <c r="Q207" s="60">
        <v>0.15</v>
      </c>
      <c r="R207" s="59">
        <f>'Opportunity List'!$J207*'Opportunity List'!$Q207*Convert_PJ_to_MWh</f>
        <v>71195.821229373323</v>
      </c>
      <c r="S207" s="60">
        <v>2.263935366993217E-2</v>
      </c>
      <c r="T207" s="59">
        <v>10</v>
      </c>
      <c r="U207" s="59">
        <v>0</v>
      </c>
      <c r="V207" s="59">
        <f>(('Opportunity List'!$R207*'Opportunity List'!$S207)*'Opportunity List'!$O207)*'Opportunity List'!$T207</f>
        <v>7736.771407838628</v>
      </c>
      <c r="W207" s="59">
        <f>'Opportunity List'!$Y207*'Opportunity List'!$P207</f>
        <v>773.6771407838628</v>
      </c>
      <c r="X207" s="59">
        <f>IF('Opportunity List'!$P207=0,0,IF(OR('Opportunity List'!$A207={600,601}),4.52,IF(OR('Opportunity List'!$A207={602,603,604,605}),1.9,('Opportunity List'!$V207/'Opportunity List'!$P207))))</f>
        <v>464.42370118498843</v>
      </c>
      <c r="Y207" s="59">
        <f>IF('Opportunity List'!$X207=0,0,'Opportunity List'!$X207/'Opportunity List'!$T207)</f>
        <v>46.442370118498843</v>
      </c>
      <c r="Z207" s="61">
        <f>'Opportunity List'!$W207*'Opportunity List'!$H207</f>
        <v>0</v>
      </c>
      <c r="AA207" s="61">
        <f>'Opportunity List'!$Z207+'Opportunity List'!$W207</f>
        <v>773.6771407838628</v>
      </c>
      <c r="AB207" s="61">
        <f>IF('Opportunity List'!$F207="Electricity", 'Opportunity List'!$W207, 0)+IF('Opportunity List'!$G207="Electricity",'Opportunity List'!$Z207,0)</f>
        <v>773.6771407838628</v>
      </c>
      <c r="AC207" s="61">
        <f>IF('Opportunity List'!$F207="Natural Gas",'Opportunity List'!$W207, 0)+IF('Opportunity List'!$G207="Natural Gas",'Opportunity List'!$Z207,0)</f>
        <v>0</v>
      </c>
      <c r="AD207" s="61">
        <f>'Opportunity List'!$Y207*VLOOKUP('Opportunity List'!$T207,'Discount rate'!$B$4:$D$45,3,FALSE)</f>
        <v>372.63414359994715</v>
      </c>
      <c r="AE207" s="59">
        <v>7530.7550003364377</v>
      </c>
      <c r="AF207" s="62" t="s">
        <v>164</v>
      </c>
      <c r="AG207" s="63">
        <v>0</v>
      </c>
      <c r="AH207" s="64">
        <f>'Opportunity List'!$AG207*VLOOKUP('Opportunity List'!$T207,'Discount rate'!$B$4:$D$45,3,FALSE)</f>
        <v>0</v>
      </c>
      <c r="AI207" s="59">
        <f>'Opportunity List'!$AE207-'Opportunity List'!$AH207</f>
        <v>7530.7550003364377</v>
      </c>
      <c r="AJ207" s="64">
        <f>'Opportunity List'!$AI207/'Opportunity List'!$AD207</f>
        <v>20.209514156655789</v>
      </c>
      <c r="AK207" s="59">
        <f>'Opportunity List'!$P207*'Opportunity List'!$AE207</f>
        <v>125453.82549895579</v>
      </c>
      <c r="AL207" s="59">
        <v>6264</v>
      </c>
      <c r="AM207" s="65">
        <v>0.6892336450252905</v>
      </c>
      <c r="AN207" s="65">
        <v>0.72543310837544173</v>
      </c>
      <c r="AO207" s="65">
        <v>0.89003922010405112</v>
      </c>
      <c r="AP207" s="65">
        <v>0.69241384295167341</v>
      </c>
      <c r="AQ207" s="65">
        <v>0.79938196570198095</v>
      </c>
      <c r="AR207" s="65">
        <v>0.79413850289686916</v>
      </c>
      <c r="AS207" s="65" t="e">
        <f>#VALUE!</f>
        <v>#VALUE!</v>
      </c>
      <c r="AT207" s="65" t="e">
        <f>#VALUE!</f>
        <v>#VALUE!</v>
      </c>
      <c r="AU207" s="65" t="e">
        <f>#VALUE!</f>
        <v>#VALUE!</v>
      </c>
      <c r="AV207" s="65" t="e">
        <f>#VALUE!</f>
        <v>#VALUE!</v>
      </c>
      <c r="AW207" s="65" t="e">
        <f>#VALUE!</f>
        <v>#VALUE!</v>
      </c>
      <c r="AX207" s="56" t="str">
        <f>IF('Opportunity List'!$AY207&lt;=0.1,"Early",IF(AND('Opportunity List'!$AY207&gt;0.1,'Opportunity List'!$AY207&lt;=0.25),"Establishing","Mature"))</f>
        <v>Establishing</v>
      </c>
      <c r="AY207" s="105">
        <v>0.25</v>
      </c>
      <c r="AZ207" s="11"/>
      <c r="BA207" s="11"/>
      <c r="BB207" s="11"/>
      <c r="BD207" s="11"/>
      <c r="BE207" s="11"/>
      <c r="BF207" s="11"/>
    </row>
    <row r="208" spans="1:58" x14ac:dyDescent="0.25">
      <c r="A208" s="104">
        <v>287</v>
      </c>
      <c r="B208" s="56" t="s">
        <v>245</v>
      </c>
      <c r="C208" s="56" t="s">
        <v>5</v>
      </c>
      <c r="D208" s="56" t="s">
        <v>198</v>
      </c>
      <c r="E208" s="56" t="s">
        <v>189</v>
      </c>
      <c r="F208" s="56" t="s">
        <v>2</v>
      </c>
      <c r="G208" s="56">
        <v>0</v>
      </c>
      <c r="H208" s="57">
        <v>0</v>
      </c>
      <c r="I208" s="56" t="s">
        <v>190</v>
      </c>
      <c r="J208" s="58">
        <v>1.7086997095049463</v>
      </c>
      <c r="K208" s="59">
        <f>('Opportunity List'!$J208*Convert_PJ_to_MWh)/1000</f>
        <v>474.63880819582221</v>
      </c>
      <c r="L208" s="59">
        <v>34.705967256202271</v>
      </c>
      <c r="M208" s="59">
        <f>'Opportunity List'!$N208/Convert_GJ_to_MWh</f>
        <v>49233.599960613123</v>
      </c>
      <c r="N208" s="59">
        <v>13676</v>
      </c>
      <c r="O208" s="60">
        <v>0.48</v>
      </c>
      <c r="P208" s="59">
        <f>'Opportunity List'!$L208*'Opportunity List'!$O208</f>
        <v>16.658864282977088</v>
      </c>
      <c r="Q208" s="60">
        <v>0.15</v>
      </c>
      <c r="R208" s="59">
        <f>'Opportunity List'!$J208*'Opportunity List'!$Q208*Convert_PJ_to_MWh</f>
        <v>71195.821229373323</v>
      </c>
      <c r="S208" s="60">
        <v>4.5843453300198352E-2</v>
      </c>
      <c r="T208" s="59">
        <v>11</v>
      </c>
      <c r="U208" s="59">
        <v>0</v>
      </c>
      <c r="V208" s="59">
        <f>(('Opportunity List'!$R208*'Opportunity List'!$S208)*'Opportunity List'!$O208)*'Opportunity List'!$T208</f>
        <v>17233.192974085687</v>
      </c>
      <c r="W208" s="59">
        <f>'Opportunity List'!$Y208*'Opportunity List'!$P208</f>
        <v>1566.6539067350623</v>
      </c>
      <c r="X208" s="59">
        <f>IF('Opportunity List'!$P208=0,0,IF(OR('Opportunity List'!$A208={600,601}),4.52,IF(OR('Opportunity List'!$A208={602,603,604,605}),1.9,('Opportunity List'!$V208/'Opportunity List'!$P208))))</f>
        <v>1034.4758611002958</v>
      </c>
      <c r="Y208" s="59">
        <f>IF('Opportunity List'!$X208=0,0,'Opportunity List'!$X208/'Opportunity List'!$T208)</f>
        <v>94.043260100026885</v>
      </c>
      <c r="Z208" s="61">
        <f>'Opportunity List'!$W208*'Opportunity List'!$H208</f>
        <v>0</v>
      </c>
      <c r="AA208" s="61">
        <f>'Opportunity List'!$Z208+'Opportunity List'!$W208</f>
        <v>1566.6539067350623</v>
      </c>
      <c r="AB208" s="61">
        <f>IF('Opportunity List'!$F208="Electricity", 'Opportunity List'!$W208, 0)+IF('Opportunity List'!$G208="Electricity",'Opportunity List'!$Z208,0)</f>
        <v>1566.6539067350623</v>
      </c>
      <c r="AC208" s="61">
        <f>IF('Opportunity List'!$F208="Natural Gas",'Opportunity List'!$W208, 0)+IF('Opportunity List'!$G208="Natural Gas",'Opportunity List'!$Z208,0)</f>
        <v>0</v>
      </c>
      <c r="AD208" s="61">
        <f>'Opportunity List'!$Y208*VLOOKUP('Opportunity List'!$T208,'Discount rate'!$B$4:$D$45,3,FALSE)</f>
        <v>799.24304121002615</v>
      </c>
      <c r="AE208" s="59">
        <v>40008.051580365536</v>
      </c>
      <c r="AF208" s="62" t="s">
        <v>168</v>
      </c>
      <c r="AG208" s="63">
        <v>0</v>
      </c>
      <c r="AH208" s="64">
        <f>'Opportunity List'!$AG208*VLOOKUP('Opportunity List'!$T208,'Discount rate'!$B$4:$D$45,3,FALSE)</f>
        <v>0</v>
      </c>
      <c r="AI208" s="59">
        <f>'Opportunity List'!$AE208-'Opportunity List'!$AH208</f>
        <v>40008.051580365536</v>
      </c>
      <c r="AJ208" s="64">
        <f>'Opportunity List'!$AI208/'Opportunity List'!$AD208</f>
        <v>50.057428738816093</v>
      </c>
      <c r="AK208" s="59">
        <f>'Opportunity List'!$P208*'Opportunity List'!$AE208</f>
        <v>666488.70150365646</v>
      </c>
      <c r="AL208" s="59">
        <v>6264</v>
      </c>
      <c r="AM208" s="65">
        <v>0.6892336450252905</v>
      </c>
      <c r="AN208" s="65">
        <v>0.72543310837544173</v>
      </c>
      <c r="AO208" s="65">
        <v>0.89003922010405112</v>
      </c>
      <c r="AP208" s="65">
        <v>0.69241384295167341</v>
      </c>
      <c r="AQ208" s="65">
        <v>0.79938196570198095</v>
      </c>
      <c r="AR208" s="65">
        <v>0.79413850289686916</v>
      </c>
      <c r="AS208" s="65" t="e">
        <f>#VALUE!</f>
        <v>#VALUE!</v>
      </c>
      <c r="AT208" s="65" t="e">
        <f>#VALUE!</f>
        <v>#VALUE!</v>
      </c>
      <c r="AU208" s="65" t="e">
        <f>#VALUE!</f>
        <v>#VALUE!</v>
      </c>
      <c r="AV208" s="65" t="e">
        <f>#VALUE!</f>
        <v>#VALUE!</v>
      </c>
      <c r="AW208" s="65" t="e">
        <f>#VALUE!</f>
        <v>#VALUE!</v>
      </c>
      <c r="AX208" s="56" t="str">
        <f>IF('Opportunity List'!$AY208&lt;=0.1,"Early",IF(AND('Opportunity List'!$AY208&gt;0.1,'Opportunity List'!$AY208&lt;=0.25),"Establishing","Mature"))</f>
        <v>Establishing</v>
      </c>
      <c r="AY208" s="105">
        <v>0.25</v>
      </c>
      <c r="AZ208" s="11"/>
      <c r="BA208" s="11"/>
      <c r="BB208" s="11"/>
      <c r="BD208" s="11"/>
      <c r="BE208" s="11"/>
      <c r="BF208" s="11"/>
    </row>
    <row r="209" spans="1:58" x14ac:dyDescent="0.25">
      <c r="A209" s="104">
        <v>209</v>
      </c>
      <c r="B209" s="56" t="s">
        <v>206</v>
      </c>
      <c r="C209" s="56" t="s">
        <v>5</v>
      </c>
      <c r="D209" s="56" t="s">
        <v>198</v>
      </c>
      <c r="E209" s="56" t="s">
        <v>166</v>
      </c>
      <c r="F209" s="56" t="s">
        <v>2</v>
      </c>
      <c r="G209" s="56">
        <v>0</v>
      </c>
      <c r="H209" s="57">
        <v>0</v>
      </c>
      <c r="I209" s="56" t="s">
        <v>190</v>
      </c>
      <c r="J209" s="58">
        <v>1.7086997095049463</v>
      </c>
      <c r="K209" s="59">
        <f>('Opportunity List'!$J209*Convert_PJ_to_MWh)/1000</f>
        <v>474.63880819582221</v>
      </c>
      <c r="L209" s="59">
        <v>34.705967256202271</v>
      </c>
      <c r="M209" s="59">
        <f>'Opportunity List'!$N209/Convert_GJ_to_MWh</f>
        <v>49233.599960613123</v>
      </c>
      <c r="N209" s="59">
        <v>13676</v>
      </c>
      <c r="O209" s="60">
        <v>0.48000000000000009</v>
      </c>
      <c r="P209" s="59">
        <f>'Opportunity List'!$L209*'Opportunity List'!$O209</f>
        <v>16.658864282977092</v>
      </c>
      <c r="Q209" s="60">
        <v>0.02</v>
      </c>
      <c r="R209" s="59">
        <f>'Opportunity List'!$J209*'Opportunity List'!$Q209*Convert_PJ_to_MWh</f>
        <v>9492.7761639164455</v>
      </c>
      <c r="S209" s="60">
        <v>4.8226387919892658E-2</v>
      </c>
      <c r="T209" s="59">
        <v>11</v>
      </c>
      <c r="U209" s="59">
        <v>0</v>
      </c>
      <c r="V209" s="59">
        <f>(('Opportunity List'!$R209*'Opportunity List'!$S209)*'Opportunity List'!$O209)*'Opportunity List'!$T209</f>
        <v>2417.1961741896939</v>
      </c>
      <c r="W209" s="59">
        <f>'Opportunity List'!$Y209*'Opportunity List'!$P209</f>
        <v>219.74510674451761</v>
      </c>
      <c r="X209" s="59">
        <f>IF('Opportunity List'!$P209=0,0,IF(OR('Opportunity List'!$A209={600,601}),4.52,IF(OR('Opportunity List'!$A209={602,603,604,605}),1.9,('Opportunity List'!$V209/'Opportunity List'!$P209))))</f>
        <v>145.09969786233944</v>
      </c>
      <c r="Y209" s="59">
        <f>IF('Opportunity List'!$X209=0,0,'Opportunity List'!$X209/'Opportunity List'!$T209)</f>
        <v>13.190881623849039</v>
      </c>
      <c r="Z209" s="61">
        <f>'Opportunity List'!$W209*'Opportunity List'!$H209</f>
        <v>0</v>
      </c>
      <c r="AA209" s="61">
        <f>'Opportunity List'!$Z209+'Opportunity List'!$W209</f>
        <v>219.74510674451761</v>
      </c>
      <c r="AB209" s="61">
        <f>IF('Opportunity List'!$F209="Electricity", 'Opportunity List'!$W209, 0)+IF('Opportunity List'!$G209="Electricity",'Opportunity List'!$Z209,0)</f>
        <v>219.74510674451761</v>
      </c>
      <c r="AC209" s="61">
        <f>IF('Opportunity List'!$F209="Natural Gas",'Opportunity List'!$W209, 0)+IF('Opportunity List'!$G209="Natural Gas",'Opportunity List'!$Z209,0)</f>
        <v>0</v>
      </c>
      <c r="AD209" s="61">
        <f>'Opportunity List'!$Y209*VLOOKUP('Opportunity List'!$T209,'Discount rate'!$B$4:$D$45,3,FALSE)</f>
        <v>112.10500714323429</v>
      </c>
      <c r="AE209" s="59">
        <v>3006.2616462519204</v>
      </c>
      <c r="AF209" s="62" t="s">
        <v>164</v>
      </c>
      <c r="AG209" s="63">
        <v>0</v>
      </c>
      <c r="AH209" s="64">
        <f>'Opportunity List'!$AG209*VLOOKUP('Opportunity List'!$T209,'Discount rate'!$B$4:$D$45,3,FALSE)</f>
        <v>0</v>
      </c>
      <c r="AI209" s="59">
        <f>'Opportunity List'!$AE209-'Opportunity List'!$AH209</f>
        <v>3006.2616462519204</v>
      </c>
      <c r="AJ209" s="64">
        <f>'Opportunity List'!$AI209/'Opportunity List'!$AD209</f>
        <v>26.816479681508614</v>
      </c>
      <c r="AK209" s="59">
        <f>'Opportunity List'!$P209*'Opportunity List'!$AE209</f>
        <v>50080.904764030027</v>
      </c>
      <c r="AL209" s="59">
        <v>6264</v>
      </c>
      <c r="AM209" s="65">
        <v>0.6892336450252905</v>
      </c>
      <c r="AN209" s="65">
        <v>0.72543310837544184</v>
      </c>
      <c r="AO209" s="65">
        <v>0.89003922010405101</v>
      </c>
      <c r="AP209" s="65">
        <v>0.6924138429516733</v>
      </c>
      <c r="AQ209" s="65">
        <v>0.79938196570198095</v>
      </c>
      <c r="AR209" s="65">
        <v>0.79413850289686916</v>
      </c>
      <c r="AS209" s="65" t="e">
        <f>#VALUE!</f>
        <v>#VALUE!</v>
      </c>
      <c r="AT209" s="65" t="e">
        <f>#VALUE!</f>
        <v>#VALUE!</v>
      </c>
      <c r="AU209" s="65" t="e">
        <f>#VALUE!</f>
        <v>#VALUE!</v>
      </c>
      <c r="AV209" s="65" t="e">
        <f>#VALUE!</f>
        <v>#VALUE!</v>
      </c>
      <c r="AW209" s="65" t="e">
        <f>#VALUE!</f>
        <v>#VALUE!</v>
      </c>
      <c r="AX209" s="56" t="str">
        <f>IF('Opportunity List'!$AY209&lt;=0.1,"Early",IF(AND('Opportunity List'!$AY209&gt;0.1,'Opportunity List'!$AY209&lt;=0.25),"Establishing","Mature"))</f>
        <v>Establishing</v>
      </c>
      <c r="AY209" s="105">
        <v>0.25</v>
      </c>
      <c r="AZ209" s="11"/>
      <c r="BA209" s="11"/>
      <c r="BB209" s="11"/>
      <c r="BD209" s="11"/>
      <c r="BE209" s="11"/>
      <c r="BF209" s="11"/>
    </row>
    <row r="210" spans="1:58" x14ac:dyDescent="0.25">
      <c r="A210" s="104">
        <v>237</v>
      </c>
      <c r="B210" s="56" t="s">
        <v>206</v>
      </c>
      <c r="C210" s="56" t="s">
        <v>5</v>
      </c>
      <c r="D210" s="56" t="s">
        <v>198</v>
      </c>
      <c r="E210" s="56" t="s">
        <v>166</v>
      </c>
      <c r="F210" s="56" t="s">
        <v>159</v>
      </c>
      <c r="G210" s="56">
        <v>0</v>
      </c>
      <c r="H210" s="57">
        <v>0</v>
      </c>
      <c r="I210" s="56" t="s">
        <v>190</v>
      </c>
      <c r="J210" s="58">
        <v>0.77375081185129635</v>
      </c>
      <c r="K210" s="59">
        <f>('Opportunity List'!$J210*Convert_PJ_to_MWh)/1000</f>
        <v>214.93078106980627</v>
      </c>
      <c r="L210" s="59">
        <v>13.769811543956978</v>
      </c>
      <c r="M210" s="59">
        <f>'Opportunity List'!$N210/Convert_GJ_to_MWh</f>
        <v>56191.822870071919</v>
      </c>
      <c r="N210" s="59">
        <v>15608.83969861816</v>
      </c>
      <c r="O210" s="60">
        <v>0.48000000000000009</v>
      </c>
      <c r="P210" s="59">
        <f>'Opportunity List'!$L210*'Opportunity List'!$O210</f>
        <v>6.6095095410993503</v>
      </c>
      <c r="Q210" s="60">
        <v>0.13</v>
      </c>
      <c r="R210" s="59">
        <f>'Opportunity List'!$J210*'Opportunity List'!$Q210*Convert_PJ_to_MWh</f>
        <v>27941.001539074819</v>
      </c>
      <c r="S210" s="60">
        <v>4.9422949280393562E-3</v>
      </c>
      <c r="T210" s="59">
        <v>11</v>
      </c>
      <c r="U210" s="59">
        <v>0</v>
      </c>
      <c r="V210" s="59">
        <f>(('Opportunity List'!$R210*'Opportunity List'!$S210)*'Opportunity List'!$O210)*'Opportunity List'!$T210</f>
        <v>729.12929860800136</v>
      </c>
      <c r="W210" s="59">
        <f>'Opportunity List'!$Y210*'Opportunity List'!$P210</f>
        <v>66.284481691636486</v>
      </c>
      <c r="X210" s="59">
        <f>IF('Opportunity List'!$P210=0,0,IF(OR('Opportunity List'!$A210={600,601}),4.52,IF(OR('Opportunity List'!$A210={602,603,604,605}),1.9,('Opportunity List'!$V210/'Opportunity List'!$P210))))</f>
        <v>110.31518966333564</v>
      </c>
      <c r="Y210" s="59">
        <f>IF('Opportunity List'!$X210=0,0,'Opportunity List'!$X210/'Opportunity List'!$T210)</f>
        <v>10.028653605757786</v>
      </c>
      <c r="Z210" s="61">
        <f>'Opportunity List'!$W210*'Opportunity List'!$H210</f>
        <v>0</v>
      </c>
      <c r="AA210" s="61">
        <f>'Opportunity List'!$Z210+'Opportunity List'!$W210</f>
        <v>66.284481691636486</v>
      </c>
      <c r="AB210" s="61">
        <f>IF('Opportunity List'!$F210="Electricity", 'Opportunity List'!$W210, 0)+IF('Opportunity List'!$G210="Electricity",'Opportunity List'!$Z210,0)</f>
        <v>0</v>
      </c>
      <c r="AC210" s="61">
        <f>IF('Opportunity List'!$F210="Natural Gas",'Opportunity List'!$W210, 0)+IF('Opportunity List'!$G210="Natural Gas",'Opportunity List'!$Z210,0)</f>
        <v>66.284481691636486</v>
      </c>
      <c r="AD210" s="61">
        <f>'Opportunity List'!$Y210*VLOOKUP('Opportunity List'!$T210,'Discount rate'!$B$4:$D$45,3,FALSE)</f>
        <v>85.230261037127278</v>
      </c>
      <c r="AE210" s="59">
        <v>3006.2616462519204</v>
      </c>
      <c r="AF210" s="62" t="s">
        <v>164</v>
      </c>
      <c r="AG210" s="63">
        <v>0</v>
      </c>
      <c r="AH210" s="64">
        <f>'Opportunity List'!$AG210*VLOOKUP('Opportunity List'!$T210,'Discount rate'!$B$4:$D$45,3,FALSE)</f>
        <v>0</v>
      </c>
      <c r="AI210" s="59">
        <f>'Opportunity List'!$AE210-'Opportunity List'!$AH210</f>
        <v>3006.2616462519204</v>
      </c>
      <c r="AJ210" s="64">
        <f>'Opportunity List'!$AI210/'Opportunity List'!$AD210</f>
        <v>35.27223323817298</v>
      </c>
      <c r="AK210" s="59">
        <f>'Opportunity List'!$P210*'Opportunity List'!$AE210</f>
        <v>19869.915033943107</v>
      </c>
      <c r="AL210" s="59" t="s">
        <v>175</v>
      </c>
      <c r="AM210" s="65" t="s">
        <v>175</v>
      </c>
      <c r="AN210" s="65" t="s">
        <v>175</v>
      </c>
      <c r="AO210" s="65" t="s">
        <v>175</v>
      </c>
      <c r="AP210" s="65" t="s">
        <v>175</v>
      </c>
      <c r="AQ210" s="65" t="s">
        <v>175</v>
      </c>
      <c r="AR210" s="65" t="s">
        <v>175</v>
      </c>
      <c r="AS210" s="65" t="e">
        <f>#VALUE!</f>
        <v>#VALUE!</v>
      </c>
      <c r="AT210" s="65" t="e">
        <f>#VALUE!</f>
        <v>#VALUE!</v>
      </c>
      <c r="AU210" s="65" t="e">
        <f>#VALUE!</f>
        <v>#VALUE!</v>
      </c>
      <c r="AV210" s="65" t="e">
        <f>#VALUE!</f>
        <v>#VALUE!</v>
      </c>
      <c r="AW210" s="65" t="e">
        <f>#VALUE!</f>
        <v>#VALUE!</v>
      </c>
      <c r="AX210" s="56" t="str">
        <f>IF('Opportunity List'!$AY210&lt;=0.1,"Early",IF(AND('Opportunity List'!$AY210&gt;0.1,'Opportunity List'!$AY210&lt;=0.25),"Establishing","Mature"))</f>
        <v>Establishing</v>
      </c>
      <c r="AY210" s="105">
        <v>0.25</v>
      </c>
      <c r="AZ210" s="11"/>
      <c r="BA210" s="11"/>
      <c r="BB210" s="11"/>
      <c r="BD210" s="11"/>
      <c r="BE210" s="11"/>
      <c r="BF210" s="11"/>
    </row>
    <row r="211" spans="1:58" x14ac:dyDescent="0.25">
      <c r="A211" s="104">
        <v>275</v>
      </c>
      <c r="B211" s="56" t="s">
        <v>247</v>
      </c>
      <c r="C211" s="56" t="s">
        <v>5</v>
      </c>
      <c r="D211" s="56" t="s">
        <v>198</v>
      </c>
      <c r="E211" s="56" t="s">
        <v>166</v>
      </c>
      <c r="F211" s="56" t="s">
        <v>2</v>
      </c>
      <c r="G211" s="56" t="s">
        <v>167</v>
      </c>
      <c r="H211" s="57">
        <v>-1</v>
      </c>
      <c r="I211" s="56" t="s">
        <v>190</v>
      </c>
      <c r="J211" s="58">
        <v>1.7086997095049463</v>
      </c>
      <c r="K211" s="59">
        <f>('Opportunity List'!$J211*Convert_PJ_to_MWh)/1000</f>
        <v>474.63880819582221</v>
      </c>
      <c r="L211" s="59">
        <v>34.705967256202271</v>
      </c>
      <c r="M211" s="59">
        <f>'Opportunity List'!$N211/Convert_GJ_to_MWh</f>
        <v>49233.599960613123</v>
      </c>
      <c r="N211" s="59">
        <v>13676</v>
      </c>
      <c r="O211" s="60">
        <v>0.48000000000000009</v>
      </c>
      <c r="P211" s="59">
        <f>'Opportunity List'!$L211*'Opportunity List'!$O211</f>
        <v>16.658864282977092</v>
      </c>
      <c r="Q211" s="60">
        <v>0.02</v>
      </c>
      <c r="R211" s="59">
        <f>'Opportunity List'!$J211*'Opportunity List'!$Q211*Convert_PJ_to_MWh</f>
        <v>9492.7761639164455</v>
      </c>
      <c r="S211" s="60">
        <v>0.19021104483244775</v>
      </c>
      <c r="T211" s="59">
        <v>8</v>
      </c>
      <c r="U211" s="59">
        <v>0</v>
      </c>
      <c r="V211" s="59">
        <f>(('Opportunity List'!$R211*'Opportunity List'!$S211)*'Opportunity List'!$O211)*'Opportunity List'!$T211</f>
        <v>6933.6225503965552</v>
      </c>
      <c r="W211" s="59">
        <f>'Opportunity List'!$Y211*'Opportunity List'!$P211</f>
        <v>866.7028187995694</v>
      </c>
      <c r="X211" s="59">
        <f>IF('Opportunity List'!$P211=0,0,IF(OR('Opportunity List'!$A211={600,601}),4.52,IF(OR('Opportunity List'!$A211={602,603,604,605}),1.9,('Opportunity List'!$V211/'Opportunity List'!$P211))))</f>
        <v>416.21219986056894</v>
      </c>
      <c r="Y211" s="59">
        <f>IF('Opportunity List'!$X211=0,0,'Opportunity List'!$X211/'Opportunity List'!$T211)</f>
        <v>52.026524982571118</v>
      </c>
      <c r="Z211" s="61">
        <f>'Opportunity List'!$W211*'Opportunity List'!$H211</f>
        <v>-866.7028187995694</v>
      </c>
      <c r="AA211" s="61">
        <f>'Opportunity List'!$Z211+'Opportunity List'!$W211</f>
        <v>0</v>
      </c>
      <c r="AB211" s="61">
        <f>IF('Opportunity List'!$F211="Electricity", 'Opportunity List'!$W211, 0)+IF('Opportunity List'!$G211="Electricity",'Opportunity List'!$Z211,0)</f>
        <v>866.7028187995694</v>
      </c>
      <c r="AC211" s="61">
        <f>IF('Opportunity List'!$F211="Natural Gas",'Opportunity List'!$W211, 0)+IF('Opportunity List'!$G211="Natural Gas",'Opportunity List'!$Z211,0)</f>
        <v>-866.7028187995694</v>
      </c>
      <c r="AD211" s="61">
        <f>'Opportunity List'!$Y211*VLOOKUP('Opportunity List'!$T211,'Discount rate'!$B$4:$D$45,3,FALSE)</f>
        <v>362.69243589448962</v>
      </c>
      <c r="AE211" s="59">
        <v>15809.440804430735</v>
      </c>
      <c r="AF211" s="62" t="s">
        <v>168</v>
      </c>
      <c r="AG211" s="63">
        <v>0</v>
      </c>
      <c r="AH211" s="64">
        <f>'Opportunity List'!$AG211*VLOOKUP('Opportunity List'!$T211,'Discount rate'!$B$4:$D$45,3,FALSE)</f>
        <v>0</v>
      </c>
      <c r="AI211" s="59">
        <f>'Opportunity List'!$AE211-'Opportunity List'!$AH211</f>
        <v>15809.440804430735</v>
      </c>
      <c r="AJ211" s="64">
        <f>'Opportunity List'!$AI211/'Opportunity List'!$AD211</f>
        <v>43.58911088244983</v>
      </c>
      <c r="AK211" s="59">
        <f>'Opportunity List'!$P211*'Opportunity List'!$AE211</f>
        <v>263367.32875077176</v>
      </c>
      <c r="AL211" s="59">
        <v>6264</v>
      </c>
      <c r="AM211" s="65">
        <v>0.6892336450252905</v>
      </c>
      <c r="AN211" s="65">
        <v>0.72543310837544184</v>
      </c>
      <c r="AO211" s="65">
        <v>0.89003922010405101</v>
      </c>
      <c r="AP211" s="65">
        <v>0.6924138429516733</v>
      </c>
      <c r="AQ211" s="65">
        <v>0.79938196570198095</v>
      </c>
      <c r="AR211" s="65">
        <v>0.79413850289686916</v>
      </c>
      <c r="AS211" s="65" t="e">
        <f>#VALUE!</f>
        <v>#VALUE!</v>
      </c>
      <c r="AT211" s="65" t="e">
        <f>#VALUE!</f>
        <v>#VALUE!</v>
      </c>
      <c r="AU211" s="65" t="e">
        <f>#VALUE!</f>
        <v>#VALUE!</v>
      </c>
      <c r="AV211" s="65" t="e">
        <f>#VALUE!</f>
        <v>#VALUE!</v>
      </c>
      <c r="AW211" s="65" t="e">
        <f>#VALUE!</f>
        <v>#VALUE!</v>
      </c>
      <c r="AX211" s="56" t="str">
        <f>IF('Opportunity List'!$AY211&lt;=0.1,"Early",IF(AND('Opportunity List'!$AY211&gt;0.1,'Opportunity List'!$AY211&lt;=0.25),"Establishing","Mature"))</f>
        <v>Establishing</v>
      </c>
      <c r="AY211" s="105">
        <v>0.25</v>
      </c>
      <c r="AZ211" s="11"/>
      <c r="BA211" s="11"/>
      <c r="BB211" s="11"/>
      <c r="BD211" s="11"/>
      <c r="BE211" s="11"/>
      <c r="BF211" s="11"/>
    </row>
    <row r="212" spans="1:58" x14ac:dyDescent="0.25">
      <c r="A212" s="104">
        <v>404</v>
      </c>
      <c r="B212" s="56" t="s">
        <v>300</v>
      </c>
      <c r="C212" s="56" t="s">
        <v>5</v>
      </c>
      <c r="D212" s="56" t="s">
        <v>198</v>
      </c>
      <c r="E212" s="56" t="s">
        <v>166</v>
      </c>
      <c r="F212" s="56" t="s">
        <v>2</v>
      </c>
      <c r="G212" s="56">
        <v>0</v>
      </c>
      <c r="H212" s="57">
        <v>0</v>
      </c>
      <c r="I212" s="56" t="s">
        <v>190</v>
      </c>
      <c r="J212" s="58">
        <v>1.7086997095049463</v>
      </c>
      <c r="K212" s="59">
        <f>('Opportunity List'!$J212*Convert_PJ_to_MWh)/1000</f>
        <v>474.63880819582221</v>
      </c>
      <c r="L212" s="59">
        <v>34.705967256202271</v>
      </c>
      <c r="M212" s="59">
        <f>'Opportunity List'!$N212/Convert_GJ_to_MWh</f>
        <v>49233.599960613123</v>
      </c>
      <c r="N212" s="59">
        <v>13676</v>
      </c>
      <c r="O212" s="60">
        <v>0.48000000000000009</v>
      </c>
      <c r="P212" s="59">
        <f>'Opportunity List'!$L212*'Opportunity List'!$O212</f>
        <v>16.658864282977092</v>
      </c>
      <c r="Q212" s="60">
        <v>0.02</v>
      </c>
      <c r="R212" s="59">
        <f>'Opportunity List'!$J212*'Opportunity List'!$Q212*Convert_PJ_to_MWh</f>
        <v>9492.7761639164455</v>
      </c>
      <c r="S212" s="60">
        <v>0.48135625965208267</v>
      </c>
      <c r="T212" s="59">
        <v>10</v>
      </c>
      <c r="U212" s="59">
        <v>0</v>
      </c>
      <c r="V212" s="59">
        <f>(('Opportunity List'!$R212*'Opportunity List'!$S212)*'Opportunity List'!$O212)*'Opportunity List'!$T212</f>
        <v>21933.154694290883</v>
      </c>
      <c r="W212" s="59">
        <f>'Opportunity List'!$Y212*'Opportunity List'!$P212</f>
        <v>2193.3154694290884</v>
      </c>
      <c r="X212" s="59">
        <f>IF('Opportunity List'!$P212=0,0,IF(OR('Opportunity List'!$A212={600,601}),4.52,IF(OR('Opportunity List'!$A212={602,603,604,605}),1.9,('Opportunity List'!$V212/'Opportunity List'!$P212))))</f>
        <v>1316.6056414003767</v>
      </c>
      <c r="Y212" s="59">
        <f>IF('Opportunity List'!$X212=0,0,'Opportunity List'!$X212/'Opportunity List'!$T212)</f>
        <v>131.66056414003768</v>
      </c>
      <c r="Z212" s="61">
        <f>'Opportunity List'!$W212*'Opportunity List'!$H212</f>
        <v>0</v>
      </c>
      <c r="AA212" s="61">
        <f>'Opportunity List'!$Z212+'Opportunity List'!$W212</f>
        <v>2193.3154694290884</v>
      </c>
      <c r="AB212" s="61">
        <f>IF('Opportunity List'!$F212="Electricity", 'Opportunity List'!$W212, 0)+IF('Opportunity List'!$G212="Electricity",'Opportunity List'!$Z212,0)</f>
        <v>2193.3154694290884</v>
      </c>
      <c r="AC212" s="61">
        <f>IF('Opportunity List'!$F212="Natural Gas",'Opportunity List'!$W212, 0)+IF('Opportunity List'!$G212="Natural Gas",'Opportunity List'!$Z212,0)</f>
        <v>0</v>
      </c>
      <c r="AD212" s="61">
        <f>'Opportunity List'!$Y212*VLOOKUP('Opportunity List'!$T212,'Discount rate'!$B$4:$D$45,3,FALSE)</f>
        <v>1056.3892721027792</v>
      </c>
      <c r="AE212" s="59">
        <v>144028.98568931592</v>
      </c>
      <c r="AF212" s="62" t="s">
        <v>164</v>
      </c>
      <c r="AG212" s="63">
        <v>0</v>
      </c>
      <c r="AH212" s="64">
        <f>'Opportunity List'!$AG212*VLOOKUP('Opportunity List'!$T212,'Discount rate'!$B$4:$D$45,3,FALSE)</f>
        <v>0</v>
      </c>
      <c r="AI212" s="59">
        <f>'Opportunity List'!$AE212-'Opportunity List'!$AH212</f>
        <v>144028.98568931592</v>
      </c>
      <c r="AJ212" s="64">
        <f>'Opportunity List'!$AI212/'Opportunity List'!$AD212</f>
        <v>136.34082576645375</v>
      </c>
      <c r="AK212" s="59">
        <f>'Opportunity List'!$P212*'Opportunity List'!$AE212</f>
        <v>2399359.3254131638</v>
      </c>
      <c r="AL212" s="59">
        <v>6264</v>
      </c>
      <c r="AM212" s="65">
        <v>0.6892336450252905</v>
      </c>
      <c r="AN212" s="65">
        <v>0.72543310837544184</v>
      </c>
      <c r="AO212" s="65">
        <v>0.89003922010405101</v>
      </c>
      <c r="AP212" s="65">
        <v>0.6924138429516733</v>
      </c>
      <c r="AQ212" s="65">
        <v>0.79938196570198095</v>
      </c>
      <c r="AR212" s="65">
        <v>0.79413850289686916</v>
      </c>
      <c r="AS212" s="65" t="e">
        <f>#VALUE!</f>
        <v>#VALUE!</v>
      </c>
      <c r="AT212" s="65" t="e">
        <f>#VALUE!</f>
        <v>#VALUE!</v>
      </c>
      <c r="AU212" s="65" t="e">
        <f>#VALUE!</f>
        <v>#VALUE!</v>
      </c>
      <c r="AV212" s="65" t="e">
        <f>#VALUE!</f>
        <v>#VALUE!</v>
      </c>
      <c r="AW212" s="65" t="e">
        <f>#VALUE!</f>
        <v>#VALUE!</v>
      </c>
      <c r="AX212" s="56" t="str">
        <f>IF('Opportunity List'!$AY212&lt;=0.1,"Early",IF(AND('Opportunity List'!$AY212&gt;0.1,'Opportunity List'!$AY212&lt;=0.25),"Establishing","Mature"))</f>
        <v>Establishing</v>
      </c>
      <c r="AY212" s="105">
        <v>0.25</v>
      </c>
      <c r="AZ212" s="11"/>
      <c r="BA212" s="11"/>
      <c r="BB212" s="11"/>
      <c r="BD212" s="11"/>
      <c r="BE212" s="11"/>
      <c r="BF212" s="11"/>
    </row>
    <row r="213" spans="1:58" x14ac:dyDescent="0.25">
      <c r="A213" s="104">
        <v>223</v>
      </c>
      <c r="B213" s="56" t="s">
        <v>212</v>
      </c>
      <c r="C213" s="56" t="s">
        <v>5</v>
      </c>
      <c r="D213" s="56" t="s">
        <v>198</v>
      </c>
      <c r="E213" s="56" t="s">
        <v>170</v>
      </c>
      <c r="F213" s="56" t="s">
        <v>2</v>
      </c>
      <c r="G213" s="56">
        <v>0</v>
      </c>
      <c r="H213" s="57">
        <v>0</v>
      </c>
      <c r="I213" s="56" t="s">
        <v>190</v>
      </c>
      <c r="J213" s="58">
        <v>1.7086997095049463</v>
      </c>
      <c r="K213" s="59">
        <f>('Opportunity List'!$J213*Convert_PJ_to_MWh)/1000</f>
        <v>474.63880819582221</v>
      </c>
      <c r="L213" s="59">
        <v>34.705967256202271</v>
      </c>
      <c r="M213" s="59">
        <f>'Opportunity List'!$N213/Convert_GJ_to_MWh</f>
        <v>49233.599960613123</v>
      </c>
      <c r="N213" s="59">
        <v>13676</v>
      </c>
      <c r="O213" s="60">
        <v>0.8</v>
      </c>
      <c r="P213" s="59">
        <f>'Opportunity List'!$L213*'Opportunity List'!$O213</f>
        <v>27.76477380496182</v>
      </c>
      <c r="Q213" s="60">
        <v>0.5</v>
      </c>
      <c r="R213" s="59">
        <f>'Opportunity List'!$J213*'Opportunity List'!$Q213*Convert_PJ_to_MWh</f>
        <v>237319.40409791112</v>
      </c>
      <c r="S213" s="60">
        <v>8.251821594035702E-2</v>
      </c>
      <c r="T213" s="59">
        <v>12</v>
      </c>
      <c r="U213" s="59">
        <v>0</v>
      </c>
      <c r="V213" s="59">
        <f>(('Opportunity List'!$R213*'Opportunity List'!$S213)*'Opportunity List'!$O213)*'Opportunity List'!$T213</f>
        <v>187998.46880820749</v>
      </c>
      <c r="W213" s="59">
        <f>'Opportunity List'!$Y213*'Opportunity List'!$P213</f>
        <v>15666.539067350624</v>
      </c>
      <c r="X213" s="59">
        <f>IF('Opportunity List'!$P213=0,0,IF(OR('Opportunity List'!$A213={600,601}),4.52,IF(OR('Opportunity List'!$A213={602,603,604,605}),1.9,('Opportunity List'!$V213/'Opportunity List'!$P213))))</f>
        <v>6771.1147272019352</v>
      </c>
      <c r="Y213" s="59">
        <f>IF('Opportunity List'!$X213=0,0,'Opportunity List'!$X213/'Opportunity List'!$T213)</f>
        <v>564.25956060016131</v>
      </c>
      <c r="Z213" s="61">
        <f>'Opportunity List'!$W213*'Opportunity List'!$H213</f>
        <v>0</v>
      </c>
      <c r="AA213" s="61">
        <f>'Opportunity List'!$Z213+'Opportunity List'!$W213</f>
        <v>15666.539067350624</v>
      </c>
      <c r="AB213" s="61">
        <f>IF('Opportunity List'!$F213="Electricity", 'Opportunity List'!$W213, 0)+IF('Opportunity List'!$G213="Electricity",'Opportunity List'!$Z213,0)</f>
        <v>15666.539067350624</v>
      </c>
      <c r="AC213" s="61">
        <f>IF('Opportunity List'!$F213="Natural Gas",'Opportunity List'!$W213, 0)+IF('Opportunity List'!$G213="Natural Gas",'Opportunity List'!$Z213,0)</f>
        <v>0</v>
      </c>
      <c r="AD213" s="61">
        <f>'Opportunity List'!$Y213*VLOOKUP('Opportunity List'!$T213,'Discount rate'!$B$4:$D$45,3,FALSE)</f>
        <v>5045.9962402825504</v>
      </c>
      <c r="AE213" s="59">
        <v>153080.16863009761</v>
      </c>
      <c r="AF213" s="62" t="s">
        <v>164</v>
      </c>
      <c r="AG213" s="63">
        <v>0</v>
      </c>
      <c r="AH213" s="64">
        <f>'Opportunity List'!$AG213*VLOOKUP('Opportunity List'!$T213,'Discount rate'!$B$4:$D$45,3,FALSE)</f>
        <v>0</v>
      </c>
      <c r="AI213" s="59">
        <f>'Opportunity List'!$AE213-'Opportunity List'!$AH213</f>
        <v>153080.16863009761</v>
      </c>
      <c r="AJ213" s="64">
        <f>'Opportunity List'!$AI213/'Opportunity List'!$AD213</f>
        <v>30.336956537551025</v>
      </c>
      <c r="AK213" s="59">
        <f>'Opportunity List'!$P213*'Opportunity List'!$AE213</f>
        <v>4250236.2560400721</v>
      </c>
      <c r="AL213" s="59">
        <v>4704</v>
      </c>
      <c r="AM213" s="65">
        <v>0.74075020696358018</v>
      </c>
      <c r="AN213" s="65">
        <v>0.99845041074163055</v>
      </c>
      <c r="AO213" s="65">
        <v>0.93705665678053651</v>
      </c>
      <c r="AP213" s="65">
        <v>0.75148569615808558</v>
      </c>
      <c r="AQ213" s="65">
        <v>0.83189628923585446</v>
      </c>
      <c r="AR213" s="65">
        <v>0.99827554708302535</v>
      </c>
      <c r="AS213" s="65" t="e">
        <f>#VALUE!</f>
        <v>#VALUE!</v>
      </c>
      <c r="AT213" s="65" t="e">
        <f>#VALUE!</f>
        <v>#VALUE!</v>
      </c>
      <c r="AU213" s="65" t="e">
        <f>#VALUE!</f>
        <v>#VALUE!</v>
      </c>
      <c r="AV213" s="65" t="e">
        <f>#VALUE!</f>
        <v>#VALUE!</v>
      </c>
      <c r="AW213" s="65" t="e">
        <f>#VALUE!</f>
        <v>#VALUE!</v>
      </c>
      <c r="AX213" s="56" t="str">
        <f>IF('Opportunity List'!$AY213&lt;=0.1,"Early",IF(AND('Opportunity List'!$AY213&gt;0.1,'Opportunity List'!$AY213&lt;=0.25),"Establishing","Mature"))</f>
        <v>Establishing</v>
      </c>
      <c r="AY213" s="105">
        <v>0.25</v>
      </c>
      <c r="AZ213" s="11"/>
      <c r="BA213" s="11"/>
      <c r="BB213" s="11"/>
      <c r="BD213" s="11"/>
      <c r="BE213" s="11"/>
      <c r="BF213" s="11"/>
    </row>
    <row r="214" spans="1:58" x14ac:dyDescent="0.25">
      <c r="A214" s="104">
        <v>519</v>
      </c>
      <c r="B214" s="56" t="s">
        <v>212</v>
      </c>
      <c r="C214" s="56" t="s">
        <v>5</v>
      </c>
      <c r="D214" s="56" t="s">
        <v>198</v>
      </c>
      <c r="E214" s="56" t="s">
        <v>170</v>
      </c>
      <c r="F214" s="56" t="s">
        <v>159</v>
      </c>
      <c r="G214" s="56">
        <v>0</v>
      </c>
      <c r="H214" s="57">
        <v>0</v>
      </c>
      <c r="I214" s="56" t="s">
        <v>190</v>
      </c>
      <c r="J214" s="58">
        <v>0.77375081185129635</v>
      </c>
      <c r="K214" s="59">
        <f>('Opportunity List'!$J214*Convert_PJ_to_MWh)/1000</f>
        <v>214.93078106980627</v>
      </c>
      <c r="L214" s="59">
        <v>13.769811543956978</v>
      </c>
      <c r="M214" s="59">
        <f>'Opportunity List'!$N214/Convert_GJ_to_MWh</f>
        <v>56191.822870071919</v>
      </c>
      <c r="N214" s="59">
        <v>15608.83969861816</v>
      </c>
      <c r="O214" s="60">
        <v>0.8</v>
      </c>
      <c r="P214" s="59">
        <f>'Opportunity List'!$L214*'Opportunity List'!$O214</f>
        <v>11.015849235165582</v>
      </c>
      <c r="Q214" s="60">
        <v>0.75</v>
      </c>
      <c r="R214" s="59">
        <f>'Opportunity List'!$J214*'Opportunity List'!$Q214*Convert_PJ_to_MWh</f>
        <v>161198.08580235473</v>
      </c>
      <c r="S214" s="60">
        <v>8.9972292590306507E-2</v>
      </c>
      <c r="T214" s="59">
        <v>12</v>
      </c>
      <c r="U214" s="59">
        <v>0</v>
      </c>
      <c r="V214" s="59">
        <f>(('Opportunity List'!$R214*'Opportunity List'!$S214)*'Opportunity List'!$O214)*'Opportunity List'!$T214</f>
        <v>139232.26887174524</v>
      </c>
      <c r="W214" s="59">
        <f>'Opportunity List'!$Y214*'Opportunity List'!$P214</f>
        <v>11602.689072645437</v>
      </c>
      <c r="X214" s="59">
        <f>IF('Opportunity List'!$P214=0,0,IF(OR('Opportunity List'!$A214={600,601}),4.52,IF(OR('Opportunity List'!$A214={602,603,604,605}),1.9,('Opportunity List'!$V214/'Opportunity List'!$P214))))</f>
        <v>12639.267831233386</v>
      </c>
      <c r="Y214" s="59">
        <f>IF('Opportunity List'!$X214=0,0,'Opportunity List'!$X214/'Opportunity List'!$T214)</f>
        <v>1053.2723192694489</v>
      </c>
      <c r="Z214" s="61">
        <f>'Opportunity List'!$W214*'Opportunity List'!$H214</f>
        <v>0</v>
      </c>
      <c r="AA214" s="61">
        <f>'Opportunity List'!$Z214+'Opportunity List'!$W214</f>
        <v>11602.689072645437</v>
      </c>
      <c r="AB214" s="61">
        <f>IF('Opportunity List'!$F214="Electricity", 'Opportunity List'!$W214, 0)+IF('Opportunity List'!$G214="Electricity",'Opportunity List'!$Z214,0)</f>
        <v>0</v>
      </c>
      <c r="AC214" s="61">
        <f>IF('Opportunity List'!$F214="Natural Gas",'Opportunity List'!$W214, 0)+IF('Opportunity List'!$G214="Natural Gas",'Opportunity List'!$Z214,0)</f>
        <v>11602.689072645437</v>
      </c>
      <c r="AD214" s="61">
        <f>'Opportunity List'!$Y214*VLOOKUP('Opportunity List'!$T214,'Discount rate'!$B$4:$D$45,3,FALSE)</f>
        <v>9419.0839360778427</v>
      </c>
      <c r="AE214" s="59">
        <v>153080.16863009761</v>
      </c>
      <c r="AF214" s="62" t="s">
        <v>164</v>
      </c>
      <c r="AG214" s="63">
        <v>0</v>
      </c>
      <c r="AH214" s="64">
        <f>'Opportunity List'!$AG214*VLOOKUP('Opportunity List'!$T214,'Discount rate'!$B$4:$D$45,3,FALSE)</f>
        <v>0</v>
      </c>
      <c r="AI214" s="59">
        <f>'Opportunity List'!$AE214-'Opportunity List'!$AH214</f>
        <v>153080.16863009761</v>
      </c>
      <c r="AJ214" s="64">
        <f>'Opportunity List'!$AI214/'Opportunity List'!$AD214</f>
        <v>16.252129152789038</v>
      </c>
      <c r="AK214" s="59">
        <f>'Opportunity List'!$P214*'Opportunity List'!$AE214</f>
        <v>1686308.0585228791</v>
      </c>
      <c r="AL214" s="59">
        <v>0</v>
      </c>
      <c r="AM214" s="65">
        <v>0</v>
      </c>
      <c r="AN214" s="65">
        <v>0</v>
      </c>
      <c r="AO214" s="65">
        <v>0</v>
      </c>
      <c r="AP214" s="65">
        <v>0</v>
      </c>
      <c r="AQ214" s="65">
        <v>0</v>
      </c>
      <c r="AR214" s="65">
        <v>0</v>
      </c>
      <c r="AS214" s="65" t="e">
        <f>#VALUE!</f>
        <v>#VALUE!</v>
      </c>
      <c r="AT214" s="65" t="e">
        <f>#VALUE!</f>
        <v>#VALUE!</v>
      </c>
      <c r="AU214" s="65" t="e">
        <f>#VALUE!</f>
        <v>#VALUE!</v>
      </c>
      <c r="AV214" s="65" t="e">
        <f>#VALUE!</f>
        <v>#VALUE!</v>
      </c>
      <c r="AW214" s="65" t="e">
        <f>#VALUE!</f>
        <v>#VALUE!</v>
      </c>
      <c r="AX214" s="56" t="str">
        <f>IF('Opportunity List'!$AY214&lt;=0.1,"Early",IF(AND('Opportunity List'!$AY214&gt;0.1,'Opportunity List'!$AY214&lt;=0.25),"Establishing","Mature"))</f>
        <v>Establishing</v>
      </c>
      <c r="AY214" s="105">
        <v>0.25</v>
      </c>
      <c r="AZ214" s="11"/>
      <c r="BA214" s="11"/>
      <c r="BB214" s="11"/>
      <c r="BD214" s="11"/>
      <c r="BE214" s="11"/>
      <c r="BF214" s="11"/>
    </row>
    <row r="215" spans="1:58" x14ac:dyDescent="0.25">
      <c r="A215" s="104">
        <v>260</v>
      </c>
      <c r="B215" s="56" t="s">
        <v>217</v>
      </c>
      <c r="C215" s="56" t="s">
        <v>5</v>
      </c>
      <c r="D215" s="56" t="s">
        <v>198</v>
      </c>
      <c r="E215" s="56" t="s">
        <v>170</v>
      </c>
      <c r="F215" s="56" t="s">
        <v>2</v>
      </c>
      <c r="G215" s="56">
        <v>0</v>
      </c>
      <c r="H215" s="57">
        <v>0</v>
      </c>
      <c r="I215" s="56" t="s">
        <v>190</v>
      </c>
      <c r="J215" s="58">
        <v>1.7086997095049463</v>
      </c>
      <c r="K215" s="59">
        <f>('Opportunity List'!$J215*Convert_PJ_to_MWh)/1000</f>
        <v>474.63880819582221</v>
      </c>
      <c r="L215" s="59">
        <v>34.705967256202271</v>
      </c>
      <c r="M215" s="59">
        <f>'Opportunity List'!$N215/Convert_GJ_to_MWh</f>
        <v>49233.599960613123</v>
      </c>
      <c r="N215" s="59">
        <v>13676</v>
      </c>
      <c r="O215" s="60">
        <v>0.12</v>
      </c>
      <c r="P215" s="59">
        <f>'Opportunity List'!$L215*'Opportunity List'!$O215</f>
        <v>4.1647160707442721</v>
      </c>
      <c r="Q215" s="60">
        <v>0.5</v>
      </c>
      <c r="R215" s="59">
        <f>'Opportunity List'!$J215*'Opportunity List'!$Q215*Convert_PJ_to_MWh</f>
        <v>237319.40409791112</v>
      </c>
      <c r="S215" s="60">
        <v>1.2214933756144953E-2</v>
      </c>
      <c r="T215" s="59">
        <v>12</v>
      </c>
      <c r="U215" s="59">
        <v>0</v>
      </c>
      <c r="V215" s="59">
        <f>(('Opportunity List'!$R215*'Opportunity List'!$S215)*'Opportunity List'!$O215)*'Opportunity List'!$T215</f>
        <v>4174.3307521494426</v>
      </c>
      <c r="W215" s="59">
        <f>'Opportunity List'!$Y215*'Opportunity List'!$P215</f>
        <v>347.86089601245357</v>
      </c>
      <c r="X215" s="59">
        <f>IF('Opportunity List'!$P215=0,0,IF(OR('Opportunity List'!$A215={600,601}),4.52,IF(OR('Opportunity List'!$A215={602,603,604,605}),1.9,('Opportunity List'!$V215/'Opportunity List'!$P215))))</f>
        <v>1002.3086042942303</v>
      </c>
      <c r="Y215" s="59">
        <f>IF('Opportunity List'!$X215=0,0,'Opportunity List'!$X215/'Opportunity List'!$T215)</f>
        <v>83.525717024519196</v>
      </c>
      <c r="Z215" s="61">
        <f>'Opportunity List'!$W215*'Opportunity List'!$H215</f>
        <v>0</v>
      </c>
      <c r="AA215" s="61">
        <f>'Opportunity List'!$Z215+'Opportunity List'!$W215</f>
        <v>347.86089601245357</v>
      </c>
      <c r="AB215" s="61">
        <f>IF('Opportunity List'!$F215="Electricity", 'Opportunity List'!$W215, 0)+IF('Opportunity List'!$G215="Electricity",'Opportunity List'!$Z215,0)</f>
        <v>347.86089601245357</v>
      </c>
      <c r="AC215" s="61">
        <f>IF('Opportunity List'!$F215="Natural Gas",'Opportunity List'!$W215, 0)+IF('Opportunity List'!$G215="Natural Gas",'Opportunity List'!$Z215,0)</f>
        <v>0</v>
      </c>
      <c r="AD215" s="61">
        <f>'Opportunity List'!$Y215*VLOOKUP('Opportunity List'!$T215,'Discount rate'!$B$4:$D$45,3,FALSE)</f>
        <v>746.94428504559323</v>
      </c>
      <c r="AE215" s="59">
        <v>30457.422541039621</v>
      </c>
      <c r="AF215" s="62" t="s">
        <v>164</v>
      </c>
      <c r="AG215" s="63">
        <v>0</v>
      </c>
      <c r="AH215" s="64">
        <f>'Opportunity List'!$AG215*VLOOKUP('Opportunity List'!$T215,'Discount rate'!$B$4:$D$45,3,FALSE)</f>
        <v>0</v>
      </c>
      <c r="AI215" s="59">
        <f>'Opportunity List'!$AE215-'Opportunity List'!$AH215</f>
        <v>30457.422541039621</v>
      </c>
      <c r="AJ215" s="64">
        <f>'Opportunity List'!$AI215/'Opportunity List'!$AD215</f>
        <v>40.776029954068811</v>
      </c>
      <c r="AK215" s="59">
        <f>'Opportunity List'!$P215*'Opportunity List'!$AE215</f>
        <v>126846.51713011655</v>
      </c>
      <c r="AL215" s="59">
        <v>4704</v>
      </c>
      <c r="AM215" s="65">
        <v>0.74075020696358018</v>
      </c>
      <c r="AN215" s="65">
        <v>0.99845041074163055</v>
      </c>
      <c r="AO215" s="65">
        <v>0.93705665678053651</v>
      </c>
      <c r="AP215" s="65">
        <v>0.75148569615808558</v>
      </c>
      <c r="AQ215" s="65">
        <v>0.83189628923585446</v>
      </c>
      <c r="AR215" s="65">
        <v>0.99827554708302535</v>
      </c>
      <c r="AS215" s="65" t="e">
        <f>#VALUE!</f>
        <v>#VALUE!</v>
      </c>
      <c r="AT215" s="65" t="e">
        <f>#VALUE!</f>
        <v>#VALUE!</v>
      </c>
      <c r="AU215" s="65" t="e">
        <f>#VALUE!</f>
        <v>#VALUE!</v>
      </c>
      <c r="AV215" s="65" t="e">
        <f>#VALUE!</f>
        <v>#VALUE!</v>
      </c>
      <c r="AW215" s="65" t="e">
        <f>#VALUE!</f>
        <v>#VALUE!</v>
      </c>
      <c r="AX215" s="56" t="str">
        <f>IF('Opportunity List'!$AY215&lt;=0.1,"Early",IF(AND('Opportunity List'!$AY215&gt;0.1,'Opportunity List'!$AY215&lt;=0.25),"Establishing","Mature"))</f>
        <v>Establishing</v>
      </c>
      <c r="AY215" s="105">
        <v>0.25</v>
      </c>
      <c r="AZ215" s="11"/>
      <c r="BA215" s="11"/>
      <c r="BB215" s="11"/>
      <c r="BD215" s="11"/>
      <c r="BE215" s="11"/>
      <c r="BF215" s="11"/>
    </row>
    <row r="216" spans="1:58" x14ac:dyDescent="0.25">
      <c r="A216" s="104">
        <v>282</v>
      </c>
      <c r="B216" s="56" t="s">
        <v>234</v>
      </c>
      <c r="C216" s="56" t="s">
        <v>5</v>
      </c>
      <c r="D216" s="56" t="s">
        <v>198</v>
      </c>
      <c r="E216" s="56" t="s">
        <v>170</v>
      </c>
      <c r="F216" s="56" t="s">
        <v>2</v>
      </c>
      <c r="G216" s="56">
        <v>0</v>
      </c>
      <c r="H216" s="57">
        <v>0</v>
      </c>
      <c r="I216" s="56" t="s">
        <v>190</v>
      </c>
      <c r="J216" s="58">
        <v>1.7086997095049463</v>
      </c>
      <c r="K216" s="59">
        <f>('Opportunity List'!$J216*Convert_PJ_to_MWh)/1000</f>
        <v>474.63880819582221</v>
      </c>
      <c r="L216" s="59">
        <v>34.705967256202271</v>
      </c>
      <c r="M216" s="59">
        <f>'Opportunity List'!$N216/Convert_GJ_to_MWh</f>
        <v>49233.599960613123</v>
      </c>
      <c r="N216" s="59">
        <v>13676</v>
      </c>
      <c r="O216" s="60">
        <v>0.16000000000000003</v>
      </c>
      <c r="P216" s="59">
        <f>'Opportunity List'!$L216*'Opportunity List'!$O216</f>
        <v>5.5529547609923648</v>
      </c>
      <c r="Q216" s="60">
        <v>0.5</v>
      </c>
      <c r="R216" s="59">
        <f>'Opportunity List'!$J216*'Opportunity List'!$Q216*Convert_PJ_to_MWh</f>
        <v>237319.40409791112</v>
      </c>
      <c r="S216" s="60">
        <v>9.6271251930416538E-2</v>
      </c>
      <c r="T216" s="59">
        <v>16</v>
      </c>
      <c r="U216" s="59">
        <v>0</v>
      </c>
      <c r="V216" s="59">
        <f>(('Opportunity List'!$R216*'Opportunity List'!$S216)*'Opportunity List'!$O216)*'Opportunity List'!$T216</f>
        <v>58488.412518109013</v>
      </c>
      <c r="W216" s="59">
        <f>'Opportunity List'!$Y216*'Opportunity List'!$P216</f>
        <v>3655.5257823818133</v>
      </c>
      <c r="X216" s="59">
        <f>IF('Opportunity List'!$P216=0,0,IF(OR('Opportunity List'!$A216={600,601}),4.52,IF(OR('Opportunity List'!$A216={602,603,604,605}),1.9,('Opportunity List'!$V216/'Opportunity List'!$P216))))</f>
        <v>10532.845131203012</v>
      </c>
      <c r="Y216" s="59">
        <f>IF('Opportunity List'!$X216=0,0,'Opportunity List'!$X216/'Opportunity List'!$T216)</f>
        <v>658.30282070018825</v>
      </c>
      <c r="Z216" s="61">
        <f>'Opportunity List'!$W216*'Opportunity List'!$H216</f>
        <v>0</v>
      </c>
      <c r="AA216" s="61">
        <f>'Opportunity List'!$Z216+'Opportunity List'!$W216</f>
        <v>3655.5257823818133</v>
      </c>
      <c r="AB216" s="61">
        <f>IF('Opportunity List'!$F216="Electricity", 'Opportunity List'!$W216, 0)+IF('Opportunity List'!$G216="Electricity",'Opportunity List'!$Z216,0)</f>
        <v>3655.5257823818133</v>
      </c>
      <c r="AC216" s="61">
        <f>IF('Opportunity List'!$F216="Natural Gas",'Opportunity List'!$W216, 0)+IF('Opportunity List'!$G216="Natural Gas",'Opportunity List'!$Z216,0)</f>
        <v>0</v>
      </c>
      <c r="AD216" s="61">
        <f>'Opportunity List'!$Y216*VLOOKUP('Opportunity List'!$T216,'Discount rate'!$B$4:$D$45,3,FALSE)</f>
        <v>6877.0582421565323</v>
      </c>
      <c r="AE216" s="59">
        <v>320064.41264292429</v>
      </c>
      <c r="AF216" s="62" t="s">
        <v>168</v>
      </c>
      <c r="AG216" s="63">
        <v>0</v>
      </c>
      <c r="AH216" s="64">
        <f>'Opportunity List'!$AG216*VLOOKUP('Opportunity List'!$T216,'Discount rate'!$B$4:$D$45,3,FALSE)</f>
        <v>0</v>
      </c>
      <c r="AI216" s="59">
        <f>'Opportunity List'!$AE216-'Opportunity List'!$AH216</f>
        <v>320064.41264292429</v>
      </c>
      <c r="AJ216" s="64">
        <f>'Opportunity List'!$AI216/'Opportunity List'!$AD216</f>
        <v>46.540890213917592</v>
      </c>
      <c r="AK216" s="59">
        <f>'Opportunity List'!$P216*'Opportunity List'!$AE216</f>
        <v>1777303.2040097513</v>
      </c>
      <c r="AL216" s="59">
        <v>2364</v>
      </c>
      <c r="AM216" s="65">
        <v>0.67715948958229566</v>
      </c>
      <c r="AN216" s="65" t="s">
        <v>235</v>
      </c>
      <c r="AO216" s="65">
        <v>0.96664653305007842</v>
      </c>
      <c r="AP216" s="65">
        <v>0.81036160759545595</v>
      </c>
      <c r="AQ216" s="65" t="s">
        <v>235</v>
      </c>
      <c r="AR216" s="65" t="s">
        <v>235</v>
      </c>
      <c r="AS216" s="65" t="e">
        <f>#VALUE!</f>
        <v>#VALUE!</v>
      </c>
      <c r="AT216" s="65" t="e">
        <f>#VALUE!</f>
        <v>#VALUE!</v>
      </c>
      <c r="AU216" s="65" t="e">
        <f>#VALUE!</f>
        <v>#VALUE!</v>
      </c>
      <c r="AV216" s="65" t="e">
        <f>#VALUE!</f>
        <v>#VALUE!</v>
      </c>
      <c r="AW216" s="65" t="e">
        <f>#VALUE!</f>
        <v>#VALUE!</v>
      </c>
      <c r="AX216" s="56" t="str">
        <f>IF('Opportunity List'!$AY216&lt;=0.1,"Early",IF(AND('Opportunity List'!$AY216&gt;0.1,'Opportunity List'!$AY216&lt;=0.25),"Establishing","Mature"))</f>
        <v>Establishing</v>
      </c>
      <c r="AY216" s="105">
        <v>0.25</v>
      </c>
      <c r="AZ216" s="11"/>
      <c r="BA216" s="11"/>
      <c r="BB216" s="11"/>
      <c r="BD216" s="11"/>
      <c r="BE216" s="11"/>
      <c r="BF216" s="11"/>
    </row>
    <row r="217" spans="1:58" x14ac:dyDescent="0.25">
      <c r="A217" s="104">
        <v>220</v>
      </c>
      <c r="B217" s="56" t="s">
        <v>249</v>
      </c>
      <c r="C217" s="56" t="s">
        <v>5</v>
      </c>
      <c r="D217" s="56" t="s">
        <v>198</v>
      </c>
      <c r="E217" s="56" t="s">
        <v>170</v>
      </c>
      <c r="F217" s="56" t="s">
        <v>2</v>
      </c>
      <c r="G217" s="56">
        <v>0</v>
      </c>
      <c r="H217" s="57">
        <v>0</v>
      </c>
      <c r="I217" s="56" t="s">
        <v>190</v>
      </c>
      <c r="J217" s="58">
        <v>1.7086997095049463</v>
      </c>
      <c r="K217" s="59">
        <f>('Opportunity List'!$J217*Convert_PJ_to_MWh)/1000</f>
        <v>474.63880819582221</v>
      </c>
      <c r="L217" s="59">
        <v>34.705967256202271</v>
      </c>
      <c r="M217" s="59">
        <f>'Opportunity List'!$N217/Convert_GJ_to_MWh</f>
        <v>49233.599960613123</v>
      </c>
      <c r="N217" s="59">
        <v>13676</v>
      </c>
      <c r="O217" s="60">
        <v>0.64000000000000012</v>
      </c>
      <c r="P217" s="59">
        <f>'Opportunity List'!$L217*'Opportunity List'!$O217</f>
        <v>22.211819043969459</v>
      </c>
      <c r="Q217" s="60">
        <v>0.5</v>
      </c>
      <c r="R217" s="59">
        <f>'Opportunity List'!$J217*'Opportunity List'!$Q217*Convert_PJ_to_MWh</f>
        <v>237319.40409791112</v>
      </c>
      <c r="S217" s="60">
        <v>1.3753035990059505E-2</v>
      </c>
      <c r="T217" s="59">
        <v>15</v>
      </c>
      <c r="U217" s="59">
        <v>0</v>
      </c>
      <c r="V217" s="59">
        <f>(('Opportunity List'!$R217*'Opportunity List'!$S217)*'Opportunity List'!$O217)*'Opportunity List'!$T217</f>
        <v>31333.07813470126</v>
      </c>
      <c r="W217" s="59">
        <f>'Opportunity List'!$Y217*'Opportunity List'!$P217</f>
        <v>2088.8718756467506</v>
      </c>
      <c r="X217" s="59">
        <f>IF('Opportunity List'!$P217=0,0,IF(OR('Opportunity List'!$A217={600,601}),4.52,IF(OR('Opportunity List'!$A217={602,603,604,605}),1.9,('Opportunity List'!$V217/'Opportunity List'!$P217))))</f>
        <v>1410.6489015004036</v>
      </c>
      <c r="Y217" s="59">
        <f>IF('Opportunity List'!$X217=0,0,'Opportunity List'!$X217/'Opportunity List'!$T217)</f>
        <v>94.043260100026899</v>
      </c>
      <c r="Z217" s="61">
        <f>'Opportunity List'!$W217*'Opportunity List'!$H217</f>
        <v>0</v>
      </c>
      <c r="AA217" s="61">
        <f>'Opportunity List'!$Z217+'Opportunity List'!$W217</f>
        <v>2088.8718756467506</v>
      </c>
      <c r="AB217" s="61">
        <f>IF('Opportunity List'!$F217="Electricity", 'Opportunity List'!$W217, 0)+IF('Opportunity List'!$G217="Electricity",'Opportunity List'!$Z217,0)</f>
        <v>2088.8718756467506</v>
      </c>
      <c r="AC217" s="61">
        <f>IF('Opportunity List'!$F217="Natural Gas",'Opportunity List'!$W217, 0)+IF('Opportunity List'!$G217="Natural Gas",'Opportunity List'!$Z217,0)</f>
        <v>0</v>
      </c>
      <c r="AD217" s="61">
        <f>'Opportunity List'!$Y217*VLOOKUP('Opportunity List'!$T217,'Discount rate'!$B$4:$D$45,3,FALSE)</f>
        <v>950.58118585118405</v>
      </c>
      <c r="AE217" s="59">
        <v>28577.179700261095</v>
      </c>
      <c r="AF217" s="62" t="s">
        <v>168</v>
      </c>
      <c r="AG217" s="63">
        <v>0</v>
      </c>
      <c r="AH217" s="64">
        <f>'Opportunity List'!$AG217*VLOOKUP('Opportunity List'!$T217,'Discount rate'!$B$4:$D$45,3,FALSE)</f>
        <v>0</v>
      </c>
      <c r="AI217" s="59">
        <f>'Opportunity List'!$AE217-'Opportunity List'!$AH217</f>
        <v>28577.179700261095</v>
      </c>
      <c r="AJ217" s="64">
        <f>'Opportunity List'!$AI217/'Opportunity List'!$AD217</f>
        <v>30.06285010224779</v>
      </c>
      <c r="AK217" s="59">
        <f>'Opportunity List'!$P217*'Opportunity List'!$AE217</f>
        <v>634751.14428919682</v>
      </c>
      <c r="AL217" s="59">
        <v>6264</v>
      </c>
      <c r="AM217" s="65">
        <v>0.68923364502529016</v>
      </c>
      <c r="AN217" s="65">
        <v>0.72543310837544173</v>
      </c>
      <c r="AO217" s="65">
        <v>0.89003922010405101</v>
      </c>
      <c r="AP217" s="65">
        <v>0.69241384295167341</v>
      </c>
      <c r="AQ217" s="65">
        <v>0.79938196570198095</v>
      </c>
      <c r="AR217" s="65">
        <v>0.79413850289686916</v>
      </c>
      <c r="AS217" s="65" t="e">
        <f>#VALUE!</f>
        <v>#VALUE!</v>
      </c>
      <c r="AT217" s="65" t="e">
        <f>#VALUE!</f>
        <v>#VALUE!</v>
      </c>
      <c r="AU217" s="65" t="e">
        <f>#VALUE!</f>
        <v>#VALUE!</v>
      </c>
      <c r="AV217" s="65" t="e">
        <f>#VALUE!</f>
        <v>#VALUE!</v>
      </c>
      <c r="AW217" s="65" t="e">
        <f>#VALUE!</f>
        <v>#VALUE!</v>
      </c>
      <c r="AX217" s="56" t="str">
        <f>IF('Opportunity List'!$AY217&lt;=0.1,"Early",IF(AND('Opportunity List'!$AY217&gt;0.1,'Opportunity List'!$AY217&lt;=0.25),"Establishing","Mature"))</f>
        <v>Establishing</v>
      </c>
      <c r="AY217" s="105">
        <v>0.25</v>
      </c>
      <c r="AZ217" s="11"/>
      <c r="BA217" s="11"/>
      <c r="BB217" s="11"/>
      <c r="BD217" s="11"/>
      <c r="BE217" s="11"/>
      <c r="BF217" s="11"/>
    </row>
    <row r="218" spans="1:58" x14ac:dyDescent="0.25">
      <c r="A218" s="104">
        <v>306</v>
      </c>
      <c r="B218" s="56" t="s">
        <v>251</v>
      </c>
      <c r="C218" s="56" t="s">
        <v>5</v>
      </c>
      <c r="D218" s="56" t="s">
        <v>198</v>
      </c>
      <c r="E218" s="56" t="s">
        <v>170</v>
      </c>
      <c r="F218" s="56" t="s">
        <v>2</v>
      </c>
      <c r="G218" s="56">
        <v>0</v>
      </c>
      <c r="H218" s="57">
        <v>0</v>
      </c>
      <c r="I218" s="56" t="s">
        <v>190</v>
      </c>
      <c r="J218" s="58">
        <v>1.7086997095049463</v>
      </c>
      <c r="K218" s="59">
        <f>('Opportunity List'!$J218*Convert_PJ_to_MWh)/1000</f>
        <v>474.63880819582221</v>
      </c>
      <c r="L218" s="59">
        <v>34.705967256202271</v>
      </c>
      <c r="M218" s="59">
        <f>'Opportunity List'!$N218/Convert_GJ_to_MWh</f>
        <v>49233.599960613123</v>
      </c>
      <c r="N218" s="59">
        <v>13676</v>
      </c>
      <c r="O218" s="60">
        <v>0.32000000000000006</v>
      </c>
      <c r="P218" s="59">
        <f>'Opportunity List'!$L218*'Opportunity List'!$O218</f>
        <v>11.10590952198473</v>
      </c>
      <c r="Q218" s="60">
        <v>0.5</v>
      </c>
      <c r="R218" s="59">
        <f>'Opportunity List'!$J218*'Opportunity List'!$Q218*Convert_PJ_to_MWh</f>
        <v>237319.40409791112</v>
      </c>
      <c r="S218" s="60">
        <v>2.7506071980119011E-3</v>
      </c>
      <c r="T218" s="59">
        <v>14</v>
      </c>
      <c r="U218" s="59">
        <v>0</v>
      </c>
      <c r="V218" s="59">
        <f>(('Opportunity List'!$R218*'Opportunity List'!$S218)*'Opportunity List'!$O218)*'Opportunity List'!$T218</f>
        <v>2924.4206259054508</v>
      </c>
      <c r="W218" s="59">
        <f>'Opportunity List'!$Y218*'Opportunity List'!$P218</f>
        <v>208.88718756467506</v>
      </c>
      <c r="X218" s="59">
        <f>IF('Opportunity List'!$P218=0,0,IF(OR('Opportunity List'!$A218={600,601}),4.52,IF(OR('Opportunity List'!$A218={602,603,604,605}),1.9,('Opportunity List'!$V218/'Opportunity List'!$P218))))</f>
        <v>263.3211282800753</v>
      </c>
      <c r="Y218" s="59">
        <f>IF('Opportunity List'!$X218=0,0,'Opportunity List'!$X218/'Opportunity List'!$T218)</f>
        <v>18.808652020005379</v>
      </c>
      <c r="Z218" s="61">
        <f>'Opportunity List'!$W218*'Opportunity List'!$H218</f>
        <v>0</v>
      </c>
      <c r="AA218" s="61">
        <f>'Opportunity List'!$Z218+'Opportunity List'!$W218</f>
        <v>208.88718756467506</v>
      </c>
      <c r="AB218" s="61">
        <f>IF('Opportunity List'!$F218="Electricity", 'Opportunity List'!$W218, 0)+IF('Opportunity List'!$G218="Electricity",'Opportunity List'!$Z218,0)</f>
        <v>208.88718756467506</v>
      </c>
      <c r="AC218" s="61">
        <f>IF('Opportunity List'!$F218="Natural Gas",'Opportunity List'!$W218, 0)+IF('Opportunity List'!$G218="Natural Gas",'Opportunity List'!$Z218,0)</f>
        <v>0</v>
      </c>
      <c r="AD218" s="61">
        <f>'Opportunity List'!$Y218*VLOOKUP('Opportunity List'!$T218,'Discount rate'!$B$4:$D$45,3,FALSE)</f>
        <v>183.29911611074763</v>
      </c>
      <c r="AE218" s="59">
        <v>10287.784692093994</v>
      </c>
      <c r="AF218" s="62" t="s">
        <v>168</v>
      </c>
      <c r="AG218" s="63">
        <v>0</v>
      </c>
      <c r="AH218" s="64">
        <f>'Opportunity List'!$AG218*VLOOKUP('Opportunity List'!$T218,'Discount rate'!$B$4:$D$45,3,FALSE)</f>
        <v>0</v>
      </c>
      <c r="AI218" s="59">
        <f>'Opportunity List'!$AE218-'Opportunity List'!$AH218</f>
        <v>10287.784692093994</v>
      </c>
      <c r="AJ218" s="64">
        <f>'Opportunity List'!$AI218/'Opportunity List'!$AD218</f>
        <v>56.125664489719682</v>
      </c>
      <c r="AK218" s="59">
        <f>'Opportunity List'!$P218*'Opportunity List'!$AE218</f>
        <v>114255.20597205542</v>
      </c>
      <c r="AL218" s="59">
        <v>24</v>
      </c>
      <c r="AM218" s="65" t="s">
        <v>235</v>
      </c>
      <c r="AN218" s="65" t="s">
        <v>235</v>
      </c>
      <c r="AO218" s="65" t="s">
        <v>235</v>
      </c>
      <c r="AP218" s="65" t="s">
        <v>235</v>
      </c>
      <c r="AQ218" s="65" t="s">
        <v>235</v>
      </c>
      <c r="AR218" s="65" t="s">
        <v>235</v>
      </c>
      <c r="AS218" s="65" t="e">
        <f>#VALUE!</f>
        <v>#VALUE!</v>
      </c>
      <c r="AT218" s="65" t="e">
        <f>#VALUE!</f>
        <v>#VALUE!</v>
      </c>
      <c r="AU218" s="65" t="e">
        <f>#VALUE!</f>
        <v>#VALUE!</v>
      </c>
      <c r="AV218" s="65" t="e">
        <f>#VALUE!</f>
        <v>#VALUE!</v>
      </c>
      <c r="AW218" s="65" t="e">
        <f>#VALUE!</f>
        <v>#VALUE!</v>
      </c>
      <c r="AX218" s="56" t="str">
        <f>IF('Opportunity List'!$AY218&lt;=0.1,"Early",IF(AND('Opportunity List'!$AY218&gt;0.1,'Opportunity List'!$AY218&lt;=0.25),"Establishing","Mature"))</f>
        <v>Establishing</v>
      </c>
      <c r="AY218" s="105">
        <v>0.25</v>
      </c>
      <c r="AZ218" s="11"/>
      <c r="BA218" s="11"/>
      <c r="BB218" s="11"/>
      <c r="BD218" s="11"/>
      <c r="BE218" s="11"/>
      <c r="BF218" s="11"/>
    </row>
    <row r="219" spans="1:58" x14ac:dyDescent="0.25">
      <c r="A219" s="104">
        <v>295</v>
      </c>
      <c r="B219" s="56" t="s">
        <v>254</v>
      </c>
      <c r="C219" s="56" t="s">
        <v>5</v>
      </c>
      <c r="D219" s="56" t="s">
        <v>198</v>
      </c>
      <c r="E219" s="56" t="s">
        <v>170</v>
      </c>
      <c r="F219" s="56" t="s">
        <v>2</v>
      </c>
      <c r="G219" s="56">
        <v>0</v>
      </c>
      <c r="H219" s="57">
        <v>0</v>
      </c>
      <c r="I219" s="56" t="s">
        <v>190</v>
      </c>
      <c r="J219" s="58">
        <v>1.7086997095049463</v>
      </c>
      <c r="K219" s="59">
        <f>('Opportunity List'!$J219*Convert_PJ_to_MWh)/1000</f>
        <v>474.63880819582221</v>
      </c>
      <c r="L219" s="59">
        <v>34.705967256202271</v>
      </c>
      <c r="M219" s="59">
        <f>'Opportunity List'!$N219/Convert_GJ_to_MWh</f>
        <v>49233.599960613123</v>
      </c>
      <c r="N219" s="59">
        <v>13676</v>
      </c>
      <c r="O219" s="60">
        <v>0.36000000000000004</v>
      </c>
      <c r="P219" s="59">
        <f>'Opportunity List'!$L219*'Opportunity List'!$O219</f>
        <v>12.494148212232819</v>
      </c>
      <c r="Q219" s="60">
        <v>0.5</v>
      </c>
      <c r="R219" s="59">
        <f>'Opportunity List'!$J219*'Opportunity List'!$Q219*Convert_PJ_to_MWh</f>
        <v>237319.40409791112</v>
      </c>
      <c r="S219" s="60">
        <v>2.1855488095649293E-2</v>
      </c>
      <c r="T219" s="59">
        <v>13</v>
      </c>
      <c r="U219" s="59">
        <v>0</v>
      </c>
      <c r="V219" s="59">
        <f>(('Opportunity List'!$R219*'Opportunity List'!$S219)*'Opportunity List'!$O219)*'Opportunity List'!$T219</f>
        <v>24273.90300408129</v>
      </c>
      <c r="W219" s="59">
        <f>'Opportunity List'!$Y219*'Opportunity List'!$P219</f>
        <v>1867.2233080062531</v>
      </c>
      <c r="X219" s="59">
        <f>IF('Opportunity List'!$P219=0,0,IF(OR('Opportunity List'!$A219={600,601}),4.52,IF(OR('Opportunity List'!$A219={602,603,604,605}),1.9,('Opportunity List'!$V219/'Opportunity List'!$P219))))</f>
        <v>1942.8217587746481</v>
      </c>
      <c r="Y219" s="59">
        <f>IF('Opportunity List'!$X219=0,0,'Opportunity List'!$X219/'Opportunity List'!$T219)</f>
        <v>149.44782759804986</v>
      </c>
      <c r="Z219" s="61">
        <f>'Opportunity List'!$W219*'Opportunity List'!$H219</f>
        <v>0</v>
      </c>
      <c r="AA219" s="61">
        <f>'Opportunity List'!$Z219+'Opportunity List'!$W219</f>
        <v>1867.2233080062531</v>
      </c>
      <c r="AB219" s="61">
        <f>IF('Opportunity List'!$F219="Electricity", 'Opportunity List'!$W219, 0)+IF('Opportunity List'!$G219="Electricity",'Opportunity List'!$Z219,0)</f>
        <v>1867.2233080062531</v>
      </c>
      <c r="AC219" s="61">
        <f>IF('Opportunity List'!$F219="Natural Gas",'Opportunity List'!$W219, 0)+IF('Opportunity List'!$G219="Natural Gas",'Opportunity List'!$Z219,0)</f>
        <v>0</v>
      </c>
      <c r="AD219" s="61">
        <f>'Opportunity List'!$Y219*VLOOKUP('Opportunity List'!$T219,'Discount rate'!$B$4:$D$45,3,FALSE)</f>
        <v>1398.480575179246</v>
      </c>
      <c r="AE219" s="59">
        <v>72660.984666683449</v>
      </c>
      <c r="AF219" s="62" t="s">
        <v>168</v>
      </c>
      <c r="AG219" s="63">
        <v>0</v>
      </c>
      <c r="AH219" s="64">
        <f>'Opportunity List'!$AG219*VLOOKUP('Opportunity List'!$T219,'Discount rate'!$B$4:$D$45,3,FALSE)</f>
        <v>0</v>
      </c>
      <c r="AI219" s="59">
        <f>'Opportunity List'!$AE219-'Opportunity List'!$AH219</f>
        <v>72660.984666683449</v>
      </c>
      <c r="AJ219" s="64">
        <f>'Opportunity List'!$AI219/'Opportunity List'!$AD219</f>
        <v>51.957092544793014</v>
      </c>
      <c r="AK219" s="59">
        <f>'Opportunity List'!$P219*'Opportunity List'!$AE219</f>
        <v>907837.11167231924</v>
      </c>
      <c r="AL219" s="59">
        <v>4704</v>
      </c>
      <c r="AM219" s="65">
        <v>0.74075020696358018</v>
      </c>
      <c r="AN219" s="65">
        <v>0.99845041074163055</v>
      </c>
      <c r="AO219" s="65">
        <v>0.93705665678053651</v>
      </c>
      <c r="AP219" s="65">
        <v>0.75148569615808558</v>
      </c>
      <c r="AQ219" s="65">
        <v>0.83189628923585446</v>
      </c>
      <c r="AR219" s="65">
        <v>0.99827554708302535</v>
      </c>
      <c r="AS219" s="65" t="e">
        <f>#VALUE!</f>
        <v>#VALUE!</v>
      </c>
      <c r="AT219" s="65" t="e">
        <f>#VALUE!</f>
        <v>#VALUE!</v>
      </c>
      <c r="AU219" s="65" t="e">
        <f>#VALUE!</f>
        <v>#VALUE!</v>
      </c>
      <c r="AV219" s="65" t="e">
        <f>#VALUE!</f>
        <v>#VALUE!</v>
      </c>
      <c r="AW219" s="65" t="e">
        <f>#VALUE!</f>
        <v>#VALUE!</v>
      </c>
      <c r="AX219" s="56" t="str">
        <f>IF('Opportunity List'!$AY219&lt;=0.1,"Early",IF(AND('Opportunity List'!$AY219&gt;0.1,'Opportunity List'!$AY219&lt;=0.25),"Establishing","Mature"))</f>
        <v>Establishing</v>
      </c>
      <c r="AY219" s="105">
        <v>0.25</v>
      </c>
      <c r="AZ219" s="11"/>
      <c r="BA219" s="11"/>
      <c r="BB219" s="11"/>
      <c r="BD219" s="11"/>
      <c r="BE219" s="11"/>
      <c r="BF219" s="11"/>
    </row>
    <row r="220" spans="1:58" x14ac:dyDescent="0.25">
      <c r="A220" s="104">
        <v>419</v>
      </c>
      <c r="B220" s="56" t="s">
        <v>257</v>
      </c>
      <c r="C220" s="56" t="s">
        <v>5</v>
      </c>
      <c r="D220" s="56" t="s">
        <v>198</v>
      </c>
      <c r="E220" s="56" t="s">
        <v>170</v>
      </c>
      <c r="F220" s="56" t="s">
        <v>2</v>
      </c>
      <c r="G220" s="56">
        <v>0</v>
      </c>
      <c r="H220" s="57">
        <v>0</v>
      </c>
      <c r="I220" s="56" t="s">
        <v>190</v>
      </c>
      <c r="J220" s="58">
        <v>1.7086997095049463</v>
      </c>
      <c r="K220" s="59">
        <f>('Opportunity List'!$J220*Convert_PJ_to_MWh)/1000</f>
        <v>474.63880819582221</v>
      </c>
      <c r="L220" s="59">
        <v>34.705967256202271</v>
      </c>
      <c r="M220" s="59">
        <f>'Opportunity List'!$N220/Convert_GJ_to_MWh</f>
        <v>49233.599960613123</v>
      </c>
      <c r="N220" s="59">
        <v>13676</v>
      </c>
      <c r="O220" s="60">
        <v>0.24</v>
      </c>
      <c r="P220" s="59">
        <f>'Opportunity List'!$L220*'Opportunity List'!$O220</f>
        <v>8.3294321414885442</v>
      </c>
      <c r="Q220" s="60">
        <v>0.5</v>
      </c>
      <c r="R220" s="59">
        <f>'Opportunity List'!$J220*'Opportunity List'!$Q220*Convert_PJ_to_MWh</f>
        <v>237319.40409791112</v>
      </c>
      <c r="S220" s="60">
        <v>9.6271251930416538E-2</v>
      </c>
      <c r="T220" s="59">
        <v>5</v>
      </c>
      <c r="U220" s="59">
        <v>0</v>
      </c>
      <c r="V220" s="59">
        <f>(('Opportunity List'!$R220*'Opportunity List'!$S220)*'Opportunity List'!$O220)*'Opportunity List'!$T220</f>
        <v>27416.443367863594</v>
      </c>
      <c r="W220" s="59">
        <f>'Opportunity List'!$Y220*'Opportunity List'!$P220</f>
        <v>5483.2886735727179</v>
      </c>
      <c r="X220" s="59">
        <f>IF('Opportunity List'!$P220=0,0,IF(OR('Opportunity List'!$A220={600,601}),4.52,IF(OR('Opportunity List'!$A220={602,603,604,605}),1.9,('Opportunity List'!$V220/'Opportunity List'!$P220))))</f>
        <v>3291.5141035009415</v>
      </c>
      <c r="Y220" s="59">
        <f>IF('Opportunity List'!$X220=0,0,'Opportunity List'!$X220/'Opportunity List'!$T220)</f>
        <v>658.30282070018825</v>
      </c>
      <c r="Z220" s="61">
        <f>'Opportunity List'!$W220*'Opportunity List'!$H220</f>
        <v>0</v>
      </c>
      <c r="AA220" s="61">
        <f>'Opportunity List'!$Z220+'Opportunity List'!$W220</f>
        <v>5483.2886735727179</v>
      </c>
      <c r="AB220" s="61">
        <f>IF('Opportunity List'!$F220="Electricity", 'Opportunity List'!$W220, 0)+IF('Opportunity List'!$G220="Electricity",'Opportunity List'!$Z220,0)</f>
        <v>5483.2886735727179</v>
      </c>
      <c r="AC220" s="61">
        <f>IF('Opportunity List'!$F220="Natural Gas",'Opportunity List'!$W220, 0)+IF('Opportunity List'!$G220="Natural Gas",'Opportunity List'!$Z220,0)</f>
        <v>0</v>
      </c>
      <c r="AD220" s="61">
        <f>'Opportunity List'!$Y220*VLOOKUP('Opportunity List'!$T220,'Discount rate'!$B$4:$D$45,3,FALSE)</f>
        <v>3357.4743582121687</v>
      </c>
      <c r="AE220" s="59">
        <v>520104.67054475198</v>
      </c>
      <c r="AF220" s="62" t="s">
        <v>164</v>
      </c>
      <c r="AG220" s="63">
        <v>0</v>
      </c>
      <c r="AH220" s="64">
        <f>'Opportunity List'!$AG220*VLOOKUP('Opportunity List'!$T220,'Discount rate'!$B$4:$D$45,3,FALSE)</f>
        <v>0</v>
      </c>
      <c r="AI220" s="59">
        <f>'Opportunity List'!$AE220-'Opportunity List'!$AH220</f>
        <v>520104.67054475198</v>
      </c>
      <c r="AJ220" s="64">
        <f>'Opportunity List'!$AI220/'Opportunity List'!$AD220</f>
        <v>154.90949894304003</v>
      </c>
      <c r="AK220" s="59">
        <f>'Opportunity List'!$P220*'Opportunity List'!$AE220</f>
        <v>4332176.5597737674</v>
      </c>
      <c r="AL220" s="59">
        <v>4704</v>
      </c>
      <c r="AM220" s="65">
        <v>0.74075020696358018</v>
      </c>
      <c r="AN220" s="65">
        <v>0.99845041074163055</v>
      </c>
      <c r="AO220" s="65">
        <v>0.93705665678053651</v>
      </c>
      <c r="AP220" s="65">
        <v>0.75148569615808558</v>
      </c>
      <c r="AQ220" s="65">
        <v>0.83189628923585446</v>
      </c>
      <c r="AR220" s="65">
        <v>0.99827554708302535</v>
      </c>
      <c r="AS220" s="65" t="e">
        <f>#VALUE!</f>
        <v>#VALUE!</v>
      </c>
      <c r="AT220" s="65" t="e">
        <f>#VALUE!</f>
        <v>#VALUE!</v>
      </c>
      <c r="AU220" s="65" t="e">
        <f>#VALUE!</f>
        <v>#VALUE!</v>
      </c>
      <c r="AV220" s="65" t="e">
        <f>#VALUE!</f>
        <v>#VALUE!</v>
      </c>
      <c r="AW220" s="65" t="e">
        <f>#VALUE!</f>
        <v>#VALUE!</v>
      </c>
      <c r="AX220" s="56" t="str">
        <f>IF('Opportunity List'!$AY220&lt;=0.1,"Early",IF(AND('Opportunity List'!$AY220&gt;0.1,'Opportunity List'!$AY220&lt;=0.25),"Establishing","Mature"))</f>
        <v>Establishing</v>
      </c>
      <c r="AY220" s="105">
        <v>0.25</v>
      </c>
      <c r="AZ220" s="11"/>
      <c r="BA220" s="11"/>
      <c r="BB220" s="11"/>
      <c r="BD220" s="11"/>
      <c r="BE220" s="11"/>
      <c r="BF220" s="11"/>
    </row>
    <row r="221" spans="1:58" x14ac:dyDescent="0.25">
      <c r="A221" s="104">
        <v>370</v>
      </c>
      <c r="B221" s="56" t="s">
        <v>258</v>
      </c>
      <c r="C221" s="56" t="s">
        <v>5</v>
      </c>
      <c r="D221" s="56" t="s">
        <v>198</v>
      </c>
      <c r="E221" s="56" t="s">
        <v>170</v>
      </c>
      <c r="F221" s="56" t="s">
        <v>2</v>
      </c>
      <c r="G221" s="56">
        <v>0</v>
      </c>
      <c r="H221" s="57">
        <v>0</v>
      </c>
      <c r="I221" s="56" t="s">
        <v>190</v>
      </c>
      <c r="J221" s="58">
        <v>1.7086997095049463</v>
      </c>
      <c r="K221" s="59">
        <f>('Opportunity List'!$J221*Convert_PJ_to_MWh)/1000</f>
        <v>474.63880819582221</v>
      </c>
      <c r="L221" s="59">
        <v>34.705967256202271</v>
      </c>
      <c r="M221" s="59">
        <f>'Opportunity List'!$N221/Convert_GJ_to_MWh</f>
        <v>49233.599960613123</v>
      </c>
      <c r="N221" s="59">
        <v>13676</v>
      </c>
      <c r="O221" s="60">
        <v>0.31999999999999995</v>
      </c>
      <c r="P221" s="59">
        <f>'Opportunity List'!$L221*'Opportunity List'!$O221</f>
        <v>11.105909521984724</v>
      </c>
      <c r="Q221" s="60">
        <v>0.5</v>
      </c>
      <c r="R221" s="59">
        <f>'Opportunity List'!$J221*'Opportunity List'!$Q221*Convert_PJ_to_MWh</f>
        <v>237319.40409791112</v>
      </c>
      <c r="S221" s="60">
        <v>8.251821594035702E-2</v>
      </c>
      <c r="T221" s="59">
        <v>5</v>
      </c>
      <c r="U221" s="59">
        <v>0</v>
      </c>
      <c r="V221" s="59">
        <f>(('Opportunity List'!$R221*'Opportunity List'!$S221)*'Opportunity List'!$O221)*'Opportunity List'!$T221</f>
        <v>31333.078134701242</v>
      </c>
      <c r="W221" s="59">
        <f>'Opportunity List'!$Y221*'Opportunity List'!$P221</f>
        <v>6266.6156269402481</v>
      </c>
      <c r="X221" s="59">
        <f>IF('Opportunity List'!$P221=0,0,IF(OR('Opportunity List'!$A221={600,601}),4.52,IF(OR('Opportunity List'!$A221={602,603,604,605}),1.9,('Opportunity List'!$V221/'Opportunity List'!$P221))))</f>
        <v>2821.2978030008067</v>
      </c>
      <c r="Y221" s="59">
        <f>IF('Opportunity List'!$X221=0,0,'Opportunity List'!$X221/'Opportunity List'!$T221)</f>
        <v>564.25956060016131</v>
      </c>
      <c r="Z221" s="61">
        <f>'Opportunity List'!$W221*'Opportunity List'!$H221</f>
        <v>0</v>
      </c>
      <c r="AA221" s="61">
        <f>'Opportunity List'!$Z221+'Opportunity List'!$W221</f>
        <v>6266.6156269402481</v>
      </c>
      <c r="AB221" s="61">
        <f>IF('Opportunity List'!$F221="Electricity", 'Opportunity List'!$W221, 0)+IF('Opportunity List'!$G221="Electricity",'Opportunity List'!$Z221,0)</f>
        <v>6266.6156269402481</v>
      </c>
      <c r="AC221" s="61">
        <f>IF('Opportunity List'!$F221="Natural Gas",'Opportunity List'!$W221, 0)+IF('Opportunity List'!$G221="Natural Gas",'Opportunity List'!$Z221,0)</f>
        <v>0</v>
      </c>
      <c r="AD221" s="61">
        <f>'Opportunity List'!$Y221*VLOOKUP('Opportunity List'!$T221,'Discount rate'!$B$4:$D$45,3,FALSE)</f>
        <v>2877.835164181859</v>
      </c>
      <c r="AE221" s="59">
        <v>240048.30948219317</v>
      </c>
      <c r="AF221" s="62" t="s">
        <v>164</v>
      </c>
      <c r="AG221" s="63">
        <v>0</v>
      </c>
      <c r="AH221" s="64">
        <f>'Opportunity List'!$AG221*VLOOKUP('Opportunity List'!$T221,'Discount rate'!$B$4:$D$45,3,FALSE)</f>
        <v>0</v>
      </c>
      <c r="AI221" s="59">
        <f>'Opportunity List'!$AE221-'Opportunity List'!$AH221</f>
        <v>240048.30948219317</v>
      </c>
      <c r="AJ221" s="64">
        <f>'Opportunity List'!$AI221/'Opportunity List'!$AD221</f>
        <v>83.412807123175384</v>
      </c>
      <c r="AK221" s="59">
        <f>'Opportunity List'!$P221*'Opportunity List'!$AE221</f>
        <v>2665954.8060146254</v>
      </c>
      <c r="AL221" s="59">
        <v>4704</v>
      </c>
      <c r="AM221" s="65">
        <v>0.74075020696358018</v>
      </c>
      <c r="AN221" s="65">
        <v>0.99845041074163055</v>
      </c>
      <c r="AO221" s="65">
        <v>0.93705665678053651</v>
      </c>
      <c r="AP221" s="65">
        <v>0.75148569615808558</v>
      </c>
      <c r="AQ221" s="65">
        <v>0.83189628923585446</v>
      </c>
      <c r="AR221" s="65">
        <v>0.99827554708302535</v>
      </c>
      <c r="AS221" s="65" t="e">
        <f>#VALUE!</f>
        <v>#VALUE!</v>
      </c>
      <c r="AT221" s="65" t="e">
        <f>#VALUE!</f>
        <v>#VALUE!</v>
      </c>
      <c r="AU221" s="65" t="e">
        <f>#VALUE!</f>
        <v>#VALUE!</v>
      </c>
      <c r="AV221" s="65" t="e">
        <f>#VALUE!</f>
        <v>#VALUE!</v>
      </c>
      <c r="AW221" s="65" t="e">
        <f>#VALUE!</f>
        <v>#VALUE!</v>
      </c>
      <c r="AX221" s="56" t="str">
        <f>IF('Opportunity List'!$AY221&lt;=0.1,"Early",IF(AND('Opportunity List'!$AY221&gt;0.1,'Opportunity List'!$AY221&lt;=0.25),"Establishing","Mature"))</f>
        <v>Establishing</v>
      </c>
      <c r="AY221" s="105">
        <v>0.25</v>
      </c>
      <c r="AZ221" s="11"/>
      <c r="BA221" s="11"/>
      <c r="BB221" s="11"/>
      <c r="BD221" s="11"/>
      <c r="BE221" s="11"/>
      <c r="BF221" s="11"/>
    </row>
    <row r="222" spans="1:58" x14ac:dyDescent="0.25">
      <c r="A222" s="104">
        <v>389</v>
      </c>
      <c r="B222" s="56" t="s">
        <v>267</v>
      </c>
      <c r="C222" s="56" t="s">
        <v>5</v>
      </c>
      <c r="D222" s="56" t="s">
        <v>198</v>
      </c>
      <c r="E222" s="56" t="s">
        <v>170</v>
      </c>
      <c r="F222" s="56" t="s">
        <v>2</v>
      </c>
      <c r="G222" s="56">
        <v>0</v>
      </c>
      <c r="H222" s="57">
        <v>0</v>
      </c>
      <c r="I222" s="56" t="s">
        <v>190</v>
      </c>
      <c r="J222" s="58">
        <v>1.7086997095049463</v>
      </c>
      <c r="K222" s="59">
        <f>('Opportunity List'!$J222*Convert_PJ_to_MWh)/1000</f>
        <v>474.63880819582221</v>
      </c>
      <c r="L222" s="59">
        <v>34.705967256202271</v>
      </c>
      <c r="M222" s="59">
        <f>'Opportunity List'!$N222/Convert_GJ_to_MWh</f>
        <v>49233.599960613123</v>
      </c>
      <c r="N222" s="59">
        <v>13676</v>
      </c>
      <c r="O222" s="60">
        <v>0.48000000000000009</v>
      </c>
      <c r="P222" s="59">
        <f>'Opportunity List'!$L222*'Opportunity List'!$O222</f>
        <v>16.658864282977092</v>
      </c>
      <c r="Q222" s="60">
        <v>0.5</v>
      </c>
      <c r="R222" s="59">
        <f>'Opportunity List'!$J222*'Opportunity List'!$Q222*Convert_PJ_to_MWh</f>
        <v>237319.40409791112</v>
      </c>
      <c r="S222" s="60">
        <v>0.12377732391053556</v>
      </c>
      <c r="T222" s="59">
        <v>25</v>
      </c>
      <c r="U222" s="59">
        <v>0</v>
      </c>
      <c r="V222" s="59">
        <f>(('Opportunity List'!$R222*'Opportunity List'!$S222)*'Opportunity List'!$O222)*'Opportunity List'!$T222</f>
        <v>352497.12901538919</v>
      </c>
      <c r="W222" s="59">
        <f>'Opportunity List'!$Y222*'Opportunity List'!$P222</f>
        <v>14099.885160615568</v>
      </c>
      <c r="X222" s="59">
        <f>IF('Opportunity List'!$P222=0,0,IF(OR('Opportunity List'!$A222={600,601}),4.52,IF(OR('Opportunity List'!$A222={602,603,604,605}),1.9,('Opportunity List'!$V222/'Opportunity List'!$P222))))</f>
        <v>21159.733522506056</v>
      </c>
      <c r="Y222" s="59">
        <f>IF('Opportunity List'!$X222=0,0,'Opportunity List'!$X222/'Opportunity List'!$T222)</f>
        <v>846.38934090024225</v>
      </c>
      <c r="Z222" s="61">
        <f>'Opportunity List'!$W222*'Opportunity List'!$H222</f>
        <v>0</v>
      </c>
      <c r="AA222" s="61">
        <f>'Opportunity List'!$Z222+'Opportunity List'!$W222</f>
        <v>14099.885160615568</v>
      </c>
      <c r="AB222" s="61">
        <f>IF('Opportunity List'!$F222="Electricity", 'Opportunity List'!$W222, 0)+IF('Opportunity List'!$G222="Electricity",'Opportunity List'!$Z222,0)</f>
        <v>14099.885160615568</v>
      </c>
      <c r="AC222" s="61">
        <f>IF('Opportunity List'!$F222="Natural Gas",'Opportunity List'!$W222, 0)+IF('Opportunity List'!$G222="Natural Gas",'Opportunity List'!$Z222,0)</f>
        <v>0</v>
      </c>
      <c r="AD222" s="61">
        <f>'Opportunity List'!$Y222*VLOOKUP('Opportunity List'!$T222,'Discount rate'!$B$4:$D$45,3,FALSE)</f>
        <v>10709.85792626856</v>
      </c>
      <c r="AE222" s="59">
        <v>1143087.1880104439</v>
      </c>
      <c r="AF222" s="62" t="s">
        <v>164</v>
      </c>
      <c r="AG222" s="63">
        <v>0</v>
      </c>
      <c r="AH222" s="64">
        <f>'Opportunity List'!$AG222*VLOOKUP('Opportunity List'!$T222,'Discount rate'!$B$4:$D$45,3,FALSE)</f>
        <v>0</v>
      </c>
      <c r="AI222" s="59">
        <f>'Opportunity List'!$AE222-'Opportunity List'!$AH222</f>
        <v>1143087.1880104439</v>
      </c>
      <c r="AJ222" s="64">
        <f>'Opportunity List'!$AI222/'Opportunity List'!$AD222</f>
        <v>106.73224573845575</v>
      </c>
      <c r="AK222" s="59">
        <f>'Opportunity List'!$P222*'Opportunity List'!$AE222</f>
        <v>19042534.328675903</v>
      </c>
      <c r="AL222" s="59">
        <v>4704</v>
      </c>
      <c r="AM222" s="65">
        <v>0.74075020696358018</v>
      </c>
      <c r="AN222" s="65">
        <v>0.99845041074163055</v>
      </c>
      <c r="AO222" s="65">
        <v>0.93705665678053651</v>
      </c>
      <c r="AP222" s="65">
        <v>0.75148569615808558</v>
      </c>
      <c r="AQ222" s="65">
        <v>0.83189628923585446</v>
      </c>
      <c r="AR222" s="65">
        <v>0.99827554708302535</v>
      </c>
      <c r="AS222" s="65" t="e">
        <f>#VALUE!</f>
        <v>#VALUE!</v>
      </c>
      <c r="AT222" s="65" t="e">
        <f>#VALUE!</f>
        <v>#VALUE!</v>
      </c>
      <c r="AU222" s="65" t="e">
        <f>#VALUE!</f>
        <v>#VALUE!</v>
      </c>
      <c r="AV222" s="65" t="e">
        <f>#VALUE!</f>
        <v>#VALUE!</v>
      </c>
      <c r="AW222" s="65" t="e">
        <f>#VALUE!</f>
        <v>#VALUE!</v>
      </c>
      <c r="AX222" s="56" t="str">
        <f>IF('Opportunity List'!$AY222&lt;=0.1,"Early",IF(AND('Opportunity List'!$AY222&gt;0.1,'Opportunity List'!$AY222&lt;=0.25),"Establishing","Mature"))</f>
        <v>Establishing</v>
      </c>
      <c r="AY222" s="105">
        <v>0.25</v>
      </c>
      <c r="AZ222" s="11"/>
      <c r="BA222" s="11"/>
      <c r="BB222" s="11"/>
      <c r="BD222" s="11"/>
      <c r="BE222" s="11"/>
      <c r="BF222" s="11"/>
    </row>
    <row r="223" spans="1:58" x14ac:dyDescent="0.25">
      <c r="A223" s="104">
        <v>439</v>
      </c>
      <c r="B223" s="56" t="s">
        <v>267</v>
      </c>
      <c r="C223" s="56" t="s">
        <v>5</v>
      </c>
      <c r="D223" s="56" t="s">
        <v>198</v>
      </c>
      <c r="E223" s="56" t="s">
        <v>170</v>
      </c>
      <c r="F223" s="56" t="s">
        <v>159</v>
      </c>
      <c r="G223" s="56">
        <v>0</v>
      </c>
      <c r="H223" s="57">
        <v>0</v>
      </c>
      <c r="I223" s="56" t="s">
        <v>190</v>
      </c>
      <c r="J223" s="58">
        <v>0.77375081185129635</v>
      </c>
      <c r="K223" s="59">
        <f>('Opportunity List'!$J223*Convert_PJ_to_MWh)/1000</f>
        <v>214.93078106980627</v>
      </c>
      <c r="L223" s="59">
        <v>13.769811543956978</v>
      </c>
      <c r="M223" s="59">
        <f>'Opportunity List'!$N223/Convert_GJ_to_MWh</f>
        <v>56191.822870071919</v>
      </c>
      <c r="N223" s="59">
        <v>15608.83969861816</v>
      </c>
      <c r="O223" s="60">
        <v>0.48000000000000009</v>
      </c>
      <c r="P223" s="59">
        <f>'Opportunity List'!$L223*'Opportunity List'!$O223</f>
        <v>6.6095095410993503</v>
      </c>
      <c r="Q223" s="60">
        <v>0.75</v>
      </c>
      <c r="R223" s="59">
        <f>'Opportunity List'!$J223*'Opportunity List'!$Q223*Convert_PJ_to_MWh</f>
        <v>161198.08580235473</v>
      </c>
      <c r="S223" s="60">
        <v>2.4430063245661285E-2</v>
      </c>
      <c r="T223" s="59">
        <v>25</v>
      </c>
      <c r="U223" s="59">
        <v>0</v>
      </c>
      <c r="V223" s="59">
        <f>(('Opportunity List'!$R223*'Opportunity List'!$S223)*'Opportunity List'!$O223)*'Opportunity List'!$T223</f>
        <v>47256.953174772738</v>
      </c>
      <c r="W223" s="59">
        <f>'Opportunity List'!$Y223*'Opportunity List'!$P223</f>
        <v>1890.2781269909092</v>
      </c>
      <c r="X223" s="59">
        <f>IF('Opportunity List'!$P223=0,0,IF(OR('Opportunity List'!$A223={600,601}),4.52,IF(OR('Opportunity List'!$A223={602,603,604,605}),1.9,('Opportunity List'!$V223/'Opportunity List'!$P223))))</f>
        <v>7149.8426442868185</v>
      </c>
      <c r="Y223" s="59">
        <f>IF('Opportunity List'!$X223=0,0,'Opportunity List'!$X223/'Opportunity List'!$T223)</f>
        <v>285.99370577147272</v>
      </c>
      <c r="Z223" s="61">
        <f>'Opportunity List'!$W223*'Opportunity List'!$H223</f>
        <v>0</v>
      </c>
      <c r="AA223" s="61">
        <f>'Opportunity List'!$Z223+'Opportunity List'!$W223</f>
        <v>1890.2781269909092</v>
      </c>
      <c r="AB223" s="61">
        <f>IF('Opportunity List'!$F223="Electricity", 'Opportunity List'!$W223, 0)+IF('Opportunity List'!$G223="Electricity",'Opportunity List'!$Z223,0)</f>
        <v>0</v>
      </c>
      <c r="AC223" s="61">
        <f>IF('Opportunity List'!$F223="Natural Gas",'Opportunity List'!$W223, 0)+IF('Opportunity List'!$G223="Natural Gas",'Opportunity List'!$Z223,0)</f>
        <v>1890.2781269909092</v>
      </c>
      <c r="AD223" s="61">
        <f>'Opportunity List'!$Y223*VLOOKUP('Opportunity List'!$T223,'Discount rate'!$B$4:$D$45,3,FALSE)</f>
        <v>3618.8451444363513</v>
      </c>
      <c r="AE223" s="59">
        <v>1143087.1880104439</v>
      </c>
      <c r="AF223" s="62" t="s">
        <v>164</v>
      </c>
      <c r="AG223" s="63">
        <v>0</v>
      </c>
      <c r="AH223" s="64">
        <f>'Opportunity List'!$AG223*VLOOKUP('Opportunity List'!$T223,'Discount rate'!$B$4:$D$45,3,FALSE)</f>
        <v>0</v>
      </c>
      <c r="AI223" s="59">
        <f>'Opportunity List'!$AE223-'Opportunity List'!$AH223</f>
        <v>1143087.1880104439</v>
      </c>
      <c r="AJ223" s="64">
        <f>'Opportunity List'!$AI223/'Opportunity List'!$AD223</f>
        <v>315.87071078955603</v>
      </c>
      <c r="AK223" s="59">
        <f>'Opportunity List'!$P223*'Opportunity List'!$AE223</f>
        <v>7555245.6754634557</v>
      </c>
      <c r="AL223" s="59" t="s">
        <v>175</v>
      </c>
      <c r="AM223" s="65" t="s">
        <v>175</v>
      </c>
      <c r="AN223" s="65" t="s">
        <v>175</v>
      </c>
      <c r="AO223" s="65" t="s">
        <v>175</v>
      </c>
      <c r="AP223" s="65" t="s">
        <v>175</v>
      </c>
      <c r="AQ223" s="65" t="s">
        <v>175</v>
      </c>
      <c r="AR223" s="65" t="s">
        <v>175</v>
      </c>
      <c r="AS223" s="65" t="e">
        <f>#VALUE!</f>
        <v>#VALUE!</v>
      </c>
      <c r="AT223" s="65" t="e">
        <f>#VALUE!</f>
        <v>#VALUE!</v>
      </c>
      <c r="AU223" s="65" t="e">
        <f>#VALUE!</f>
        <v>#VALUE!</v>
      </c>
      <c r="AV223" s="65" t="e">
        <f>#VALUE!</f>
        <v>#VALUE!</v>
      </c>
      <c r="AW223" s="65" t="e">
        <f>#VALUE!</f>
        <v>#VALUE!</v>
      </c>
      <c r="AX223" s="56" t="str">
        <f>IF('Opportunity List'!$AY223&lt;=0.1,"Early",IF(AND('Opportunity List'!$AY223&gt;0.1,'Opportunity List'!$AY223&lt;=0.25),"Establishing","Mature"))</f>
        <v>Establishing</v>
      </c>
      <c r="AY223" s="105">
        <v>0.25</v>
      </c>
      <c r="AZ223" s="11"/>
      <c r="BA223" s="11"/>
      <c r="BB223" s="11"/>
      <c r="BD223" s="11"/>
      <c r="BE223" s="11"/>
      <c r="BF223" s="11"/>
    </row>
    <row r="224" spans="1:58" x14ac:dyDescent="0.25">
      <c r="A224" s="104">
        <v>364</v>
      </c>
      <c r="B224" s="56" t="s">
        <v>270</v>
      </c>
      <c r="C224" s="56" t="s">
        <v>5</v>
      </c>
      <c r="D224" s="56" t="s">
        <v>198</v>
      </c>
      <c r="E224" s="56" t="s">
        <v>170</v>
      </c>
      <c r="F224" s="56" t="s">
        <v>2</v>
      </c>
      <c r="G224" s="56">
        <v>0</v>
      </c>
      <c r="H224" s="57">
        <v>0</v>
      </c>
      <c r="I224" s="56" t="s">
        <v>190</v>
      </c>
      <c r="J224" s="58">
        <v>1.7086997095049463</v>
      </c>
      <c r="K224" s="59">
        <f>('Opportunity List'!$J224*Convert_PJ_to_MWh)/1000</f>
        <v>474.63880819582221</v>
      </c>
      <c r="L224" s="59">
        <v>34.705967256202271</v>
      </c>
      <c r="M224" s="59">
        <f>'Opportunity List'!$N224/Convert_GJ_to_MWh</f>
        <v>49233.599960613123</v>
      </c>
      <c r="N224" s="59">
        <v>13676</v>
      </c>
      <c r="O224" s="60">
        <v>0.48000000000000009</v>
      </c>
      <c r="P224" s="59">
        <f>'Opportunity List'!$L224*'Opportunity List'!$O224</f>
        <v>16.658864282977092</v>
      </c>
      <c r="Q224" s="60">
        <v>0.5</v>
      </c>
      <c r="R224" s="59">
        <f>'Opportunity List'!$J224*'Opportunity List'!$Q224*Convert_PJ_to_MWh</f>
        <v>237319.40409791112</v>
      </c>
      <c r="S224" s="60">
        <v>4.9510929564214219E-2</v>
      </c>
      <c r="T224" s="59">
        <v>20</v>
      </c>
      <c r="U224" s="59">
        <v>0</v>
      </c>
      <c r="V224" s="59">
        <f>(('Opportunity List'!$R224*'Opportunity List'!$S224)*'Opportunity List'!$O224)*'Opportunity List'!$T224</f>
        <v>112799.0812849245</v>
      </c>
      <c r="W224" s="59">
        <f>'Opportunity List'!$Y224*'Opportunity List'!$P224</f>
        <v>5639.9540642462252</v>
      </c>
      <c r="X224" s="59">
        <f>IF('Opportunity List'!$P224=0,0,IF(OR('Opportunity List'!$A224={600,601}),4.52,IF(OR('Opportunity List'!$A224={602,603,604,605}),1.9,('Opportunity List'!$V224/'Opportunity List'!$P224))))</f>
        <v>6771.1147272019352</v>
      </c>
      <c r="Y224" s="59">
        <f>IF('Opportunity List'!$X224=0,0,'Opportunity List'!$X224/'Opportunity List'!$T224)</f>
        <v>338.55573636009677</v>
      </c>
      <c r="Z224" s="61">
        <f>'Opportunity List'!$W224*'Opportunity List'!$H224</f>
        <v>0</v>
      </c>
      <c r="AA224" s="61">
        <f>'Opportunity List'!$Z224+'Opportunity List'!$W224</f>
        <v>5639.9540642462252</v>
      </c>
      <c r="AB224" s="61">
        <f>IF('Opportunity List'!$F224="Electricity", 'Opportunity List'!$W224, 0)+IF('Opportunity List'!$G224="Electricity",'Opportunity List'!$Z224,0)</f>
        <v>5639.9540642462252</v>
      </c>
      <c r="AC224" s="61">
        <f>IF('Opportunity List'!$F224="Natural Gas",'Opportunity List'!$W224, 0)+IF('Opportunity List'!$G224="Natural Gas",'Opportunity List'!$Z224,0)</f>
        <v>0</v>
      </c>
      <c r="AD224" s="61">
        <f>'Opportunity List'!$Y224*VLOOKUP('Opportunity List'!$T224,'Discount rate'!$B$4:$D$45,3,FALSE)</f>
        <v>3925.2200302601759</v>
      </c>
      <c r="AE224" s="59">
        <v>320064.41264292429</v>
      </c>
      <c r="AF224" s="62" t="s">
        <v>164</v>
      </c>
      <c r="AG224" s="63">
        <v>0</v>
      </c>
      <c r="AH224" s="64">
        <f>'Opportunity List'!$AG224*VLOOKUP('Opportunity List'!$T224,'Discount rate'!$B$4:$D$45,3,FALSE)</f>
        <v>0</v>
      </c>
      <c r="AI224" s="59">
        <f>'Opportunity List'!$AE224-'Opportunity List'!$AH224</f>
        <v>320064.41264292429</v>
      </c>
      <c r="AJ224" s="64">
        <f>'Opportunity List'!$AI224/'Opportunity List'!$AD224</f>
        <v>81.540502233121799</v>
      </c>
      <c r="AK224" s="59">
        <f>'Opportunity List'!$P224*'Opportunity List'!$AE224</f>
        <v>5331909.6120292526</v>
      </c>
      <c r="AL224" s="59">
        <v>2364</v>
      </c>
      <c r="AM224" s="65">
        <v>0.67715948958229566</v>
      </c>
      <c r="AN224" s="65" t="s">
        <v>235</v>
      </c>
      <c r="AO224" s="65">
        <v>0.96664653305007842</v>
      </c>
      <c r="AP224" s="65">
        <v>0.81036160759545595</v>
      </c>
      <c r="AQ224" s="65" t="s">
        <v>235</v>
      </c>
      <c r="AR224" s="65" t="s">
        <v>235</v>
      </c>
      <c r="AS224" s="65" t="e">
        <f>#VALUE!</f>
        <v>#VALUE!</v>
      </c>
      <c r="AT224" s="65" t="e">
        <f>#VALUE!</f>
        <v>#VALUE!</v>
      </c>
      <c r="AU224" s="65" t="e">
        <f>#VALUE!</f>
        <v>#VALUE!</v>
      </c>
      <c r="AV224" s="65" t="e">
        <f>#VALUE!</f>
        <v>#VALUE!</v>
      </c>
      <c r="AW224" s="65" t="e">
        <f>#VALUE!</f>
        <v>#VALUE!</v>
      </c>
      <c r="AX224" s="56" t="str">
        <f>IF('Opportunity List'!$AY224&lt;=0.1,"Early",IF(AND('Opportunity List'!$AY224&gt;0.1,'Opportunity List'!$AY224&lt;=0.25),"Establishing","Mature"))</f>
        <v>Establishing</v>
      </c>
      <c r="AY224" s="105">
        <v>0.25</v>
      </c>
      <c r="AZ224" s="11"/>
      <c r="BA224" s="11"/>
      <c r="BB224" s="11"/>
      <c r="BD224" s="11"/>
      <c r="BE224" s="11"/>
      <c r="BF224" s="11"/>
    </row>
    <row r="225" spans="1:58" x14ac:dyDescent="0.25">
      <c r="A225" s="104">
        <v>434</v>
      </c>
      <c r="B225" s="56" t="s">
        <v>270</v>
      </c>
      <c r="C225" s="56" t="s">
        <v>5</v>
      </c>
      <c r="D225" s="56" t="s">
        <v>198</v>
      </c>
      <c r="E225" s="56" t="s">
        <v>170</v>
      </c>
      <c r="F225" s="56" t="s">
        <v>159</v>
      </c>
      <c r="G225" s="56">
        <v>0</v>
      </c>
      <c r="H225" s="57">
        <v>0</v>
      </c>
      <c r="I225" s="56" t="s">
        <v>190</v>
      </c>
      <c r="J225" s="58">
        <v>0.77375081185129635</v>
      </c>
      <c r="K225" s="59">
        <f>('Opportunity List'!$J225*Convert_PJ_to_MWh)/1000</f>
        <v>214.93078106980627</v>
      </c>
      <c r="L225" s="59">
        <v>13.769811543956978</v>
      </c>
      <c r="M225" s="59">
        <f>'Opportunity List'!$N225/Convert_GJ_to_MWh</f>
        <v>56191.822870071919</v>
      </c>
      <c r="N225" s="59">
        <v>15608.83969861816</v>
      </c>
      <c r="O225" s="60">
        <v>0.48000000000000009</v>
      </c>
      <c r="P225" s="59">
        <f>'Opportunity List'!$L225*'Opportunity List'!$O225</f>
        <v>6.6095095410993503</v>
      </c>
      <c r="Q225" s="60">
        <v>0.75</v>
      </c>
      <c r="R225" s="59">
        <f>'Opportunity List'!$J225*'Opportunity List'!$Q225*Convert_PJ_to_MWh</f>
        <v>161198.08580235473</v>
      </c>
      <c r="S225" s="60">
        <v>9.7720252982645122E-3</v>
      </c>
      <c r="T225" s="59">
        <v>20</v>
      </c>
      <c r="U225" s="59">
        <v>0</v>
      </c>
      <c r="V225" s="59">
        <f>(('Opportunity List'!$R225*'Opportunity List'!$S225)*'Opportunity List'!$O225)*'Opportunity List'!$T225</f>
        <v>15122.225015927272</v>
      </c>
      <c r="W225" s="59">
        <f>'Opportunity List'!$Y225*'Opportunity List'!$P225</f>
        <v>756.11125079636349</v>
      </c>
      <c r="X225" s="59">
        <f>IF('Opportunity List'!$P225=0,0,IF(OR('Opportunity List'!$A225={600,601}),4.52,IF(OR('Opportunity List'!$A225={602,603,604,605}),1.9,('Opportunity List'!$V225/'Opportunity List'!$P225))))</f>
        <v>2287.9496461717813</v>
      </c>
      <c r="Y225" s="59">
        <f>IF('Opportunity List'!$X225=0,0,'Opportunity List'!$X225/'Opportunity List'!$T225)</f>
        <v>114.39748230858906</v>
      </c>
      <c r="Z225" s="61">
        <f>'Opportunity List'!$W225*'Opportunity List'!$H225</f>
        <v>0</v>
      </c>
      <c r="AA225" s="61">
        <f>'Opportunity List'!$Z225+'Opportunity List'!$W225</f>
        <v>756.11125079636349</v>
      </c>
      <c r="AB225" s="61">
        <f>IF('Opportunity List'!$F225="Electricity", 'Opportunity List'!$W225, 0)+IF('Opportunity List'!$G225="Electricity",'Opportunity List'!$Z225,0)</f>
        <v>0</v>
      </c>
      <c r="AC225" s="61">
        <f>IF('Opportunity List'!$F225="Natural Gas",'Opportunity List'!$W225, 0)+IF('Opportunity List'!$G225="Natural Gas",'Opportunity List'!$Z225,0)</f>
        <v>756.11125079636349</v>
      </c>
      <c r="AD225" s="61">
        <f>'Opportunity List'!$Y225*VLOOKUP('Opportunity List'!$T225,'Discount rate'!$B$4:$D$45,3,FALSE)</f>
        <v>1326.3260395369646</v>
      </c>
      <c r="AE225" s="59">
        <v>320064.41264292429</v>
      </c>
      <c r="AF225" s="62" t="s">
        <v>164</v>
      </c>
      <c r="AG225" s="63">
        <v>0</v>
      </c>
      <c r="AH225" s="64">
        <f>'Opportunity List'!$AG225*VLOOKUP('Opportunity List'!$T225,'Discount rate'!$B$4:$D$45,3,FALSE)</f>
        <v>0</v>
      </c>
      <c r="AI225" s="59">
        <f>'Opportunity List'!$AE225-'Opportunity List'!$AH225</f>
        <v>320064.41264292429</v>
      </c>
      <c r="AJ225" s="64">
        <f>'Opportunity List'!$AI225/'Opportunity List'!$AD225</f>
        <v>241.31654140988019</v>
      </c>
      <c r="AK225" s="59">
        <f>'Opportunity List'!$P225*'Opportunity List'!$AE225</f>
        <v>2115468.7891297676</v>
      </c>
      <c r="AL225" s="59" t="s">
        <v>175</v>
      </c>
      <c r="AM225" s="65" t="s">
        <v>175</v>
      </c>
      <c r="AN225" s="65" t="s">
        <v>175</v>
      </c>
      <c r="AO225" s="65" t="s">
        <v>175</v>
      </c>
      <c r="AP225" s="65" t="s">
        <v>175</v>
      </c>
      <c r="AQ225" s="65" t="s">
        <v>175</v>
      </c>
      <c r="AR225" s="65" t="s">
        <v>175</v>
      </c>
      <c r="AS225" s="65" t="e">
        <f>#VALUE!</f>
        <v>#VALUE!</v>
      </c>
      <c r="AT225" s="65" t="e">
        <f>#VALUE!</f>
        <v>#VALUE!</v>
      </c>
      <c r="AU225" s="65" t="e">
        <f>#VALUE!</f>
        <v>#VALUE!</v>
      </c>
      <c r="AV225" s="65" t="e">
        <f>#VALUE!</f>
        <v>#VALUE!</v>
      </c>
      <c r="AW225" s="65" t="e">
        <f>#VALUE!</f>
        <v>#VALUE!</v>
      </c>
      <c r="AX225" s="56" t="str">
        <f>IF('Opportunity List'!$AY225&lt;=0.1,"Early",IF(AND('Opportunity List'!$AY225&gt;0.1,'Opportunity List'!$AY225&lt;=0.25),"Establishing","Mature"))</f>
        <v>Establishing</v>
      </c>
      <c r="AY225" s="105">
        <v>0.25</v>
      </c>
      <c r="AZ225" s="11"/>
      <c r="BA225" s="11"/>
      <c r="BB225" s="11"/>
      <c r="BD225" s="11"/>
      <c r="BE225" s="11"/>
      <c r="BF225" s="11"/>
    </row>
    <row r="226" spans="1:58" x14ac:dyDescent="0.25">
      <c r="A226" s="104">
        <v>401</v>
      </c>
      <c r="B226" s="56" t="s">
        <v>286</v>
      </c>
      <c r="C226" s="56" t="s">
        <v>5</v>
      </c>
      <c r="D226" s="56" t="s">
        <v>198</v>
      </c>
      <c r="E226" s="56" t="s">
        <v>170</v>
      </c>
      <c r="F226" s="56" t="s">
        <v>2</v>
      </c>
      <c r="G226" s="56">
        <v>0</v>
      </c>
      <c r="H226" s="57">
        <v>0</v>
      </c>
      <c r="I226" s="56" t="s">
        <v>190</v>
      </c>
      <c r="J226" s="58">
        <v>1.7086997095049463</v>
      </c>
      <c r="K226" s="59">
        <f>('Opportunity List'!$J226*Convert_PJ_to_MWh)/1000</f>
        <v>474.63880819582221</v>
      </c>
      <c r="L226" s="59">
        <v>34.705967256202271</v>
      </c>
      <c r="M226" s="59">
        <f>'Opportunity List'!$N226/Convert_GJ_to_MWh</f>
        <v>49233.599960613123</v>
      </c>
      <c r="N226" s="59">
        <v>13676</v>
      </c>
      <c r="O226" s="60">
        <v>0.48000000000000009</v>
      </c>
      <c r="P226" s="59">
        <f>'Opportunity List'!$L226*'Opportunity List'!$O226</f>
        <v>16.658864282977092</v>
      </c>
      <c r="Q226" s="60">
        <v>0.5</v>
      </c>
      <c r="R226" s="59">
        <f>'Opportunity List'!$J226*'Opportunity List'!$Q226*Convert_PJ_to_MWh</f>
        <v>237319.40409791112</v>
      </c>
      <c r="S226" s="60">
        <v>1.1002428792047604E-2</v>
      </c>
      <c r="T226" s="59">
        <v>13</v>
      </c>
      <c r="U226" s="59">
        <v>0</v>
      </c>
      <c r="V226" s="59">
        <f>(('Opportunity List'!$R226*'Opportunity List'!$S226)*'Opportunity List'!$O226)*'Opportunity List'!$T226</f>
        <v>16293.200630044656</v>
      </c>
      <c r="W226" s="59">
        <f>'Opportunity List'!$Y226*'Opportunity List'!$P226</f>
        <v>1253.3231253880504</v>
      </c>
      <c r="X226" s="59">
        <f>IF('Opportunity List'!$P226=0,0,IF(OR('Opportunity List'!$A226={600,601}),4.52,IF(OR('Opportunity List'!$A226={602,603,604,605}),1.9,('Opportunity List'!$V226/'Opportunity List'!$P226))))</f>
        <v>978.0499050402799</v>
      </c>
      <c r="Y226" s="59">
        <f>IF('Opportunity List'!$X226=0,0,'Opportunity List'!$X226/'Opportunity List'!$T226)</f>
        <v>75.23460808002153</v>
      </c>
      <c r="Z226" s="61">
        <f>'Opportunity List'!$W226*'Opportunity List'!$H226</f>
        <v>0</v>
      </c>
      <c r="AA226" s="61">
        <f>'Opportunity List'!$Z226+'Opportunity List'!$W226</f>
        <v>1253.3231253880504</v>
      </c>
      <c r="AB226" s="61">
        <f>IF('Opportunity List'!$F226="Electricity", 'Opportunity List'!$W226, 0)+IF('Opportunity List'!$G226="Electricity",'Opportunity List'!$Z226,0)</f>
        <v>1253.3231253880504</v>
      </c>
      <c r="AC226" s="61">
        <f>IF('Opportunity List'!$F226="Natural Gas",'Opportunity List'!$W226, 0)+IF('Opportunity List'!$G226="Natural Gas",'Opportunity List'!$Z226,0)</f>
        <v>0</v>
      </c>
      <c r="AD226" s="61">
        <f>'Opportunity List'!$Y226*VLOOKUP('Opportunity List'!$T226,'Discount rate'!$B$4:$D$45,3,FALSE)</f>
        <v>704.0191863083769</v>
      </c>
      <c r="AE226" s="59">
        <v>91446.372745490997</v>
      </c>
      <c r="AF226" s="62" t="s">
        <v>168</v>
      </c>
      <c r="AG226" s="63">
        <v>0</v>
      </c>
      <c r="AH226" s="64">
        <f>'Opportunity List'!$AG226*VLOOKUP('Opportunity List'!$T226,'Discount rate'!$B$4:$D$45,3,FALSE)</f>
        <v>0</v>
      </c>
      <c r="AI226" s="59">
        <f>'Opportunity List'!$AE226-'Opportunity List'!$AH226</f>
        <v>91446.372745490997</v>
      </c>
      <c r="AJ226" s="64">
        <f>'Opportunity List'!$AI226/'Opportunity List'!$AD226</f>
        <v>129.89187585213813</v>
      </c>
      <c r="AK226" s="59">
        <f>'Opportunity List'!$P226*'Opportunity List'!$AE226</f>
        <v>1523392.7127376697</v>
      </c>
      <c r="AL226" s="59">
        <v>3144</v>
      </c>
      <c r="AM226" s="65">
        <v>0.68923364502529016</v>
      </c>
      <c r="AN226" s="65" t="s">
        <v>235</v>
      </c>
      <c r="AO226" s="65">
        <v>0.89003922010405101</v>
      </c>
      <c r="AP226" s="65">
        <v>0.69241384295167341</v>
      </c>
      <c r="AQ226" s="65" t="s">
        <v>235</v>
      </c>
      <c r="AR226" s="65" t="s">
        <v>235</v>
      </c>
      <c r="AS226" s="65" t="e">
        <f>#VALUE!</f>
        <v>#VALUE!</v>
      </c>
      <c r="AT226" s="65" t="e">
        <f>#VALUE!</f>
        <v>#VALUE!</v>
      </c>
      <c r="AU226" s="65" t="e">
        <f>#VALUE!</f>
        <v>#VALUE!</v>
      </c>
      <c r="AV226" s="65" t="e">
        <f>#VALUE!</f>
        <v>#VALUE!</v>
      </c>
      <c r="AW226" s="65" t="e">
        <f>#VALUE!</f>
        <v>#VALUE!</v>
      </c>
      <c r="AX226" s="56" t="str">
        <f>IF('Opportunity List'!$AY226&lt;=0.1,"Early",IF(AND('Opportunity List'!$AY226&gt;0.1,'Opportunity List'!$AY226&lt;=0.25),"Establishing","Mature"))</f>
        <v>Establishing</v>
      </c>
      <c r="AY226" s="105">
        <v>0.25</v>
      </c>
      <c r="AZ226" s="11"/>
      <c r="BA226" s="11"/>
      <c r="BB226" s="11"/>
      <c r="BD226" s="11"/>
      <c r="BE226" s="11"/>
      <c r="BF226" s="11"/>
    </row>
    <row r="227" spans="1:58" x14ac:dyDescent="0.25">
      <c r="A227" s="104">
        <v>308</v>
      </c>
      <c r="B227" s="56" t="s">
        <v>305</v>
      </c>
      <c r="C227" s="56" t="s">
        <v>5</v>
      </c>
      <c r="D227" s="56" t="s">
        <v>198</v>
      </c>
      <c r="E227" s="56" t="s">
        <v>170</v>
      </c>
      <c r="F227" s="56" t="s">
        <v>2</v>
      </c>
      <c r="G227" s="56">
        <v>0</v>
      </c>
      <c r="H227" s="57">
        <v>0</v>
      </c>
      <c r="I227" s="56" t="s">
        <v>190</v>
      </c>
      <c r="J227" s="58">
        <v>1.7086997095049463</v>
      </c>
      <c r="K227" s="59">
        <f>('Opportunity List'!$J227*Convert_PJ_to_MWh)/1000</f>
        <v>474.63880819582221</v>
      </c>
      <c r="L227" s="59">
        <v>34.705967256202271</v>
      </c>
      <c r="M227" s="59">
        <f>'Opportunity List'!$N227/Convert_GJ_to_MWh</f>
        <v>49233.599960613123</v>
      </c>
      <c r="N227" s="59">
        <v>13676</v>
      </c>
      <c r="O227" s="60">
        <v>0.48000000000000009</v>
      </c>
      <c r="P227" s="59">
        <f>'Opportunity List'!$L227*'Opportunity List'!$O227</f>
        <v>16.658864282977092</v>
      </c>
      <c r="Q227" s="60">
        <v>0.5</v>
      </c>
      <c r="R227" s="59">
        <f>'Opportunity List'!$J227*'Opportunity List'!$Q227*Convert_PJ_to_MWh</f>
        <v>237319.40409791112</v>
      </c>
      <c r="S227" s="60">
        <v>7.9781802328794671E-2</v>
      </c>
      <c r="T227" s="59">
        <v>17</v>
      </c>
      <c r="U227" s="59">
        <v>0</v>
      </c>
      <c r="V227" s="59">
        <f>(('Opportunity List'!$R227*'Opportunity List'!$S227)*'Opportunity List'!$O227)*'Opportunity List'!$T227</f>
        <v>154499.56145805947</v>
      </c>
      <c r="W227" s="59">
        <f>'Opportunity List'!$Y227*'Opportunity List'!$P227</f>
        <v>9088.2094975329092</v>
      </c>
      <c r="X227" s="59">
        <f>IF('Opportunity List'!$P227=0,0,IF(OR('Opportunity List'!$A227={600,601}),4.52,IF(OR('Opportunity List'!$A227={602,603,604,605}),1.9,('Opportunity List'!$V227/'Opportunity List'!$P227))))</f>
        <v>9274.3153935130667</v>
      </c>
      <c r="Y227" s="59">
        <f>IF('Opportunity List'!$X227=0,0,'Opportunity List'!$X227/'Opportunity List'!$T227)</f>
        <v>545.54796432429805</v>
      </c>
      <c r="Z227" s="61">
        <f>'Opportunity List'!$W227*'Opportunity List'!$H227</f>
        <v>0</v>
      </c>
      <c r="AA227" s="61">
        <f>'Opportunity List'!$Z227+'Opportunity List'!$W227</f>
        <v>9088.2094975329092</v>
      </c>
      <c r="AB227" s="61">
        <f>IF('Opportunity List'!$F227="Electricity", 'Opportunity List'!$W227, 0)+IF('Opportunity List'!$G227="Electricity",'Opportunity List'!$Z227,0)</f>
        <v>9088.2094975329092</v>
      </c>
      <c r="AC227" s="61">
        <f>IF('Opportunity List'!$F227="Natural Gas",'Opportunity List'!$W227, 0)+IF('Opportunity List'!$G227="Natural Gas",'Opportunity List'!$Z227,0)</f>
        <v>0</v>
      </c>
      <c r="AD227" s="61">
        <f>'Opportunity List'!$Y227*VLOOKUP('Opportunity List'!$T227,'Discount rate'!$B$4:$D$45,3,FALSE)</f>
        <v>5871.8543936014021</v>
      </c>
      <c r="AE227" s="59">
        <v>331554.26970576996</v>
      </c>
      <c r="AF227" s="62" t="s">
        <v>168</v>
      </c>
      <c r="AG227" s="63">
        <v>0</v>
      </c>
      <c r="AH227" s="64">
        <f>'Opportunity List'!$AG227*VLOOKUP('Opportunity List'!$T227,'Discount rate'!$B$4:$D$45,3,FALSE)</f>
        <v>0</v>
      </c>
      <c r="AI227" s="59">
        <f>'Opportunity List'!$AE227-'Opportunity List'!$AH227</f>
        <v>331554.26970576996</v>
      </c>
      <c r="AJ227" s="64">
        <f>'Opportunity List'!$AI227/'Opportunity List'!$AD227</f>
        <v>56.465001936537597</v>
      </c>
      <c r="AK227" s="59">
        <f>'Opportunity List'!$P227*'Opportunity List'!$AE227</f>
        <v>5523317.5814700043</v>
      </c>
      <c r="AL227" s="59">
        <v>2364</v>
      </c>
      <c r="AM227" s="65">
        <v>0.67715948958229566</v>
      </c>
      <c r="AN227" s="65" t="s">
        <v>235</v>
      </c>
      <c r="AO227" s="65">
        <v>0.96664653305007842</v>
      </c>
      <c r="AP227" s="65">
        <v>0.81036160759545595</v>
      </c>
      <c r="AQ227" s="65" t="s">
        <v>235</v>
      </c>
      <c r="AR227" s="65" t="s">
        <v>235</v>
      </c>
      <c r="AS227" s="65" t="e">
        <f>#VALUE!</f>
        <v>#VALUE!</v>
      </c>
      <c r="AT227" s="65" t="e">
        <f>#VALUE!</f>
        <v>#VALUE!</v>
      </c>
      <c r="AU227" s="65" t="e">
        <f>#VALUE!</f>
        <v>#VALUE!</v>
      </c>
      <c r="AV227" s="65" t="e">
        <f>#VALUE!</f>
        <v>#VALUE!</v>
      </c>
      <c r="AW227" s="65" t="e">
        <f>#VALUE!</f>
        <v>#VALUE!</v>
      </c>
      <c r="AX227" s="56" t="str">
        <f>IF('Opportunity List'!$AY227&lt;=0.1,"Early",IF(AND('Opportunity List'!$AY227&gt;0.1,'Opportunity List'!$AY227&lt;=0.25),"Establishing","Mature"))</f>
        <v>Establishing</v>
      </c>
      <c r="AY227" s="105">
        <v>0.25</v>
      </c>
      <c r="AZ227" s="11"/>
      <c r="BA227" s="11"/>
      <c r="BB227" s="11"/>
      <c r="BD227" s="11"/>
      <c r="BE227" s="11"/>
      <c r="BF227" s="11"/>
    </row>
    <row r="228" spans="1:58" x14ac:dyDescent="0.25">
      <c r="A228" s="104">
        <v>290</v>
      </c>
      <c r="B228" s="56" t="s">
        <v>321</v>
      </c>
      <c r="C228" s="56" t="s">
        <v>5</v>
      </c>
      <c r="D228" s="56" t="s">
        <v>198</v>
      </c>
      <c r="E228" s="56" t="s">
        <v>170</v>
      </c>
      <c r="F228" s="56" t="s">
        <v>2</v>
      </c>
      <c r="G228" s="56">
        <v>0</v>
      </c>
      <c r="H228" s="57">
        <v>0</v>
      </c>
      <c r="I228" s="56" t="s">
        <v>190</v>
      </c>
      <c r="J228" s="58">
        <v>1.7086997095049463</v>
      </c>
      <c r="K228" s="59">
        <f>('Opportunity List'!$J228*Convert_PJ_to_MWh)/1000</f>
        <v>474.63880819582221</v>
      </c>
      <c r="L228" s="59">
        <v>34.705967256202271</v>
      </c>
      <c r="M228" s="59">
        <f>'Opportunity List'!$N228/Convert_GJ_to_MWh</f>
        <v>49233.599960613123</v>
      </c>
      <c r="N228" s="59">
        <v>13676</v>
      </c>
      <c r="O228" s="60">
        <v>0.64000000000000012</v>
      </c>
      <c r="P228" s="59">
        <f>'Opportunity List'!$L228*'Opportunity List'!$O228</f>
        <v>22.211819043969459</v>
      </c>
      <c r="Q228" s="60">
        <v>0.5</v>
      </c>
      <c r="R228" s="59">
        <f>'Opportunity List'!$J228*'Opportunity List'!$Q228*Convert_PJ_to_MWh</f>
        <v>237319.40409791112</v>
      </c>
      <c r="S228" s="60">
        <v>8.251821594035702E-2</v>
      </c>
      <c r="T228" s="59">
        <v>14</v>
      </c>
      <c r="U228" s="59">
        <v>0</v>
      </c>
      <c r="V228" s="59">
        <f>(('Opportunity List'!$R228*'Opportunity List'!$S228)*'Opportunity List'!$O228)*'Opportunity List'!$T228</f>
        <v>175465.237554327</v>
      </c>
      <c r="W228" s="59">
        <f>'Opportunity List'!$Y228*'Opportunity List'!$P228</f>
        <v>12533.2312538805</v>
      </c>
      <c r="X228" s="59">
        <f>IF('Opportunity List'!$P228=0,0,IF(OR('Opportunity List'!$A228={600,601}),4.52,IF(OR('Opportunity List'!$A228={602,603,604,605}),1.9,('Opportunity List'!$V228/'Opportunity List'!$P228))))</f>
        <v>7899.6338484022572</v>
      </c>
      <c r="Y228" s="59">
        <f>IF('Opportunity List'!$X228=0,0,'Opportunity List'!$X228/'Opportunity List'!$T228)</f>
        <v>564.25956060016119</v>
      </c>
      <c r="Z228" s="61">
        <f>'Opportunity List'!$W228*'Opportunity List'!$H228</f>
        <v>0</v>
      </c>
      <c r="AA228" s="61">
        <f>'Opportunity List'!$Z228+'Opportunity List'!$W228</f>
        <v>12533.2312538805</v>
      </c>
      <c r="AB228" s="61">
        <f>IF('Opportunity List'!$F228="Electricity", 'Opportunity List'!$W228, 0)+IF('Opportunity List'!$G228="Electricity",'Opportunity List'!$Z228,0)</f>
        <v>12533.2312538805</v>
      </c>
      <c r="AC228" s="61">
        <f>IF('Opportunity List'!$F228="Natural Gas",'Opportunity List'!$W228, 0)+IF('Opportunity List'!$G228="Natural Gas",'Opportunity List'!$Z228,0)</f>
        <v>0</v>
      </c>
      <c r="AD228" s="61">
        <f>'Opportunity List'!$Y228*VLOOKUP('Opportunity List'!$T228,'Discount rate'!$B$4:$D$45,3,FALSE)</f>
        <v>5498.9734833224275</v>
      </c>
      <c r="AE228" s="59">
        <v>277441.65636636323</v>
      </c>
      <c r="AF228" s="62" t="s">
        <v>164</v>
      </c>
      <c r="AG228" s="63">
        <v>0</v>
      </c>
      <c r="AH228" s="64">
        <f>'Opportunity List'!$AG228*VLOOKUP('Opportunity List'!$T228,'Discount rate'!$B$4:$D$45,3,FALSE)</f>
        <v>0</v>
      </c>
      <c r="AI228" s="59">
        <f>'Opportunity List'!$AE228-'Opportunity List'!$AH228</f>
        <v>277441.65636636323</v>
      </c>
      <c r="AJ228" s="64">
        <f>'Opportunity List'!$AI228/'Opportunity List'!$AD228</f>
        <v>50.453354104689303</v>
      </c>
      <c r="AK228" s="59">
        <f>'Opportunity List'!$P228*'Opportunity List'!$AE228</f>
        <v>6162483.866468817</v>
      </c>
      <c r="AL228" s="59">
        <v>4704</v>
      </c>
      <c r="AM228" s="65">
        <v>0.74075020696358018</v>
      </c>
      <c r="AN228" s="65">
        <v>0.99845041074163055</v>
      </c>
      <c r="AO228" s="65">
        <v>0.93705665678053651</v>
      </c>
      <c r="AP228" s="65">
        <v>0.75148569615808558</v>
      </c>
      <c r="AQ228" s="65">
        <v>0.83189628923585446</v>
      </c>
      <c r="AR228" s="65">
        <v>0.99827554708302535</v>
      </c>
      <c r="AS228" s="65" t="e">
        <f>#VALUE!</f>
        <v>#VALUE!</v>
      </c>
      <c r="AT228" s="65" t="e">
        <f>#VALUE!</f>
        <v>#VALUE!</v>
      </c>
      <c r="AU228" s="65" t="e">
        <f>#VALUE!</f>
        <v>#VALUE!</v>
      </c>
      <c r="AV228" s="65" t="e">
        <f>#VALUE!</f>
        <v>#VALUE!</v>
      </c>
      <c r="AW228" s="65" t="e">
        <f>#VALUE!</f>
        <v>#VALUE!</v>
      </c>
      <c r="AX228" s="56" t="str">
        <f>IF('Opportunity List'!$AY228&lt;=0.1,"Early",IF(AND('Opportunity List'!$AY228&gt;0.1,'Opportunity List'!$AY228&lt;=0.25),"Establishing","Mature"))</f>
        <v>Establishing</v>
      </c>
      <c r="AY228" s="105">
        <v>0.25</v>
      </c>
      <c r="AZ228" s="11"/>
      <c r="BA228" s="11"/>
      <c r="BB228" s="11"/>
      <c r="BD228" s="11"/>
      <c r="BE228" s="11"/>
      <c r="BF228" s="11"/>
    </row>
    <row r="229" spans="1:58" x14ac:dyDescent="0.25">
      <c r="A229" s="104">
        <v>366</v>
      </c>
      <c r="B229" s="56" t="s">
        <v>222</v>
      </c>
      <c r="C229" s="56" t="s">
        <v>5</v>
      </c>
      <c r="D229" s="56" t="s">
        <v>198</v>
      </c>
      <c r="E229" s="56" t="s">
        <v>186</v>
      </c>
      <c r="F229" s="56" t="s">
        <v>2</v>
      </c>
      <c r="G229" s="56">
        <v>0</v>
      </c>
      <c r="H229" s="57">
        <v>0</v>
      </c>
      <c r="I229" s="56" t="s">
        <v>190</v>
      </c>
      <c r="J229" s="58">
        <v>1.7086997095049463</v>
      </c>
      <c r="K229" s="59">
        <f>('Opportunity List'!$J229*Convert_PJ_to_MWh)/1000</f>
        <v>474.63880819582221</v>
      </c>
      <c r="L229" s="59">
        <v>34.705967256202271</v>
      </c>
      <c r="M229" s="59">
        <f>'Opportunity List'!$N229/Convert_GJ_to_MWh</f>
        <v>49233.599960613123</v>
      </c>
      <c r="N229" s="59">
        <v>13676</v>
      </c>
      <c r="O229" s="60">
        <v>0.6</v>
      </c>
      <c r="P229" s="59">
        <f>'Opportunity List'!$L229*'Opportunity List'!$O229</f>
        <v>20.823580353721361</v>
      </c>
      <c r="Q229" s="60">
        <v>0.18</v>
      </c>
      <c r="R229" s="59">
        <f>'Opportunity List'!$J229*'Opportunity List'!$Q229*Convert_PJ_to_MWh</f>
        <v>85434.985475248017</v>
      </c>
      <c r="S229" s="60">
        <v>0.15741253388212664</v>
      </c>
      <c r="T229" s="59">
        <v>8</v>
      </c>
      <c r="U229" s="59">
        <v>0</v>
      </c>
      <c r="V229" s="59">
        <f>(('Opportunity List'!$R229*'Opportunity List'!$S229)*'Opportunity List'!$O229)*'Opportunity List'!$T229</f>
        <v>64552.980220039084</v>
      </c>
      <c r="W229" s="59">
        <f>'Opportunity List'!$Y229*'Opportunity List'!$P229</f>
        <v>8069.1225275048855</v>
      </c>
      <c r="X229" s="59">
        <f>IF('Opportunity List'!$P229=0,0,IF(OR('Opportunity List'!$A229={600,601}),4.52,IF(OR('Opportunity List'!$A229={602,603,604,605}),1.9,('Opportunity List'!$V229/'Opportunity List'!$P229))))</f>
        <v>3099.9942912556285</v>
      </c>
      <c r="Y229" s="59">
        <f>IF('Opportunity List'!$X229=0,0,'Opportunity List'!$X229/'Opportunity List'!$T229)</f>
        <v>387.49928640695356</v>
      </c>
      <c r="Z229" s="61">
        <f>'Opportunity List'!$W229*'Opportunity List'!$H229</f>
        <v>0</v>
      </c>
      <c r="AA229" s="61">
        <f>'Opportunity List'!$Z229+'Opportunity List'!$W229</f>
        <v>8069.1225275048855</v>
      </c>
      <c r="AB229" s="61">
        <f>IF('Opportunity List'!$F229="Electricity", 'Opportunity List'!$W229, 0)+IF('Opportunity List'!$G229="Electricity",'Opportunity List'!$Z229,0)</f>
        <v>8069.1225275048855</v>
      </c>
      <c r="AC229" s="61">
        <f>IF('Opportunity List'!$F229="Natural Gas",'Opportunity List'!$W229, 0)+IF('Opportunity List'!$G229="Natural Gas",'Opportunity List'!$Z229,0)</f>
        <v>0</v>
      </c>
      <c r="AD229" s="61">
        <f>'Opportunity List'!$Y229*VLOOKUP('Opportunity List'!$T229,'Discount rate'!$B$4:$D$45,3,FALSE)</f>
        <v>2701.3731964876838</v>
      </c>
      <c r="AE229" s="59">
        <v>220962.09787850763</v>
      </c>
      <c r="AF229" s="62" t="s">
        <v>164</v>
      </c>
      <c r="AG229" s="63">
        <v>0</v>
      </c>
      <c r="AH229" s="64">
        <f>'Opportunity List'!$AG229*VLOOKUP('Opportunity List'!$T229,'Discount rate'!$B$4:$D$45,3,FALSE)</f>
        <v>0</v>
      </c>
      <c r="AI229" s="59">
        <f>'Opportunity List'!$AE229-'Opportunity List'!$AH229</f>
        <v>220962.09787850763</v>
      </c>
      <c r="AJ229" s="64">
        <f>'Opportunity List'!$AI229/'Opportunity List'!$AD229</f>
        <v>81.796213187352933</v>
      </c>
      <c r="AK229" s="59">
        <f>'Opportunity List'!$P229*'Opportunity List'!$AE229</f>
        <v>4601222.0002999483</v>
      </c>
      <c r="AL229" s="59">
        <v>6264</v>
      </c>
      <c r="AM229" s="65">
        <v>0.6638541666836445</v>
      </c>
      <c r="AN229" s="65">
        <v>0.64868750000792275</v>
      </c>
      <c r="AO229" s="65">
        <v>0.99999999999999978</v>
      </c>
      <c r="AP229" s="65">
        <v>0.75797500001222373</v>
      </c>
      <c r="AQ229" s="65">
        <v>0.46466666667873957</v>
      </c>
      <c r="AR229" s="65">
        <v>1.0000000000000002</v>
      </c>
      <c r="AS229" s="65" t="e">
        <f>#VALUE!</f>
        <v>#VALUE!</v>
      </c>
      <c r="AT229" s="65" t="e">
        <f>#VALUE!</f>
        <v>#VALUE!</v>
      </c>
      <c r="AU229" s="65" t="e">
        <f>#VALUE!</f>
        <v>#VALUE!</v>
      </c>
      <c r="AV229" s="65" t="e">
        <f>#VALUE!</f>
        <v>#VALUE!</v>
      </c>
      <c r="AW229" s="65" t="e">
        <f>#VALUE!</f>
        <v>#VALUE!</v>
      </c>
      <c r="AX229" s="56" t="str">
        <f>IF('Opportunity List'!$AY229&lt;=0.1,"Early",IF(AND('Opportunity List'!$AY229&gt;0.1,'Opportunity List'!$AY229&lt;=0.25),"Establishing","Mature"))</f>
        <v>Mature</v>
      </c>
      <c r="AY229" s="105">
        <v>0.4</v>
      </c>
      <c r="AZ229" s="11"/>
      <c r="BA229" s="11"/>
      <c r="BB229" s="11"/>
      <c r="BD229" s="11"/>
      <c r="BE229" s="11"/>
      <c r="BF229" s="11"/>
    </row>
    <row r="230" spans="1:58" x14ac:dyDescent="0.25">
      <c r="A230" s="104">
        <v>225</v>
      </c>
      <c r="B230" s="56" t="s">
        <v>237</v>
      </c>
      <c r="C230" s="56" t="s">
        <v>5</v>
      </c>
      <c r="D230" s="56" t="s">
        <v>198</v>
      </c>
      <c r="E230" s="56" t="s">
        <v>186</v>
      </c>
      <c r="F230" s="56" t="s">
        <v>2</v>
      </c>
      <c r="G230" s="56">
        <v>0</v>
      </c>
      <c r="H230" s="57">
        <v>0</v>
      </c>
      <c r="I230" s="56" t="s">
        <v>190</v>
      </c>
      <c r="J230" s="58">
        <v>1.7086997095049463</v>
      </c>
      <c r="K230" s="59">
        <f>('Opportunity List'!$J230*Convert_PJ_to_MWh)/1000</f>
        <v>474.63880819582221</v>
      </c>
      <c r="L230" s="59">
        <v>34.705967256202271</v>
      </c>
      <c r="M230" s="59">
        <f>'Opportunity List'!$N230/Convert_GJ_to_MWh</f>
        <v>49233.599960613123</v>
      </c>
      <c r="N230" s="59">
        <v>13676</v>
      </c>
      <c r="O230" s="60">
        <v>0.6</v>
      </c>
      <c r="P230" s="59">
        <f>'Opportunity List'!$L230*'Opportunity List'!$O230</f>
        <v>20.823580353721361</v>
      </c>
      <c r="Q230" s="60">
        <v>0.18</v>
      </c>
      <c r="R230" s="59">
        <f>'Opportunity List'!$J230*'Opportunity List'!$Q230*Convert_PJ_to_MWh</f>
        <v>85434.985475248017</v>
      </c>
      <c r="S230" s="60">
        <v>7.6405755500330588E-2</v>
      </c>
      <c r="T230" s="59">
        <v>10</v>
      </c>
      <c r="U230" s="59">
        <v>0</v>
      </c>
      <c r="V230" s="59">
        <f>(('Opportunity List'!$R230*'Opportunity List'!$S230)*'Opportunity List'!$O230)*'Opportunity List'!$T230</f>
        <v>39166.347668376569</v>
      </c>
      <c r="W230" s="59">
        <f>'Opportunity List'!$Y230*'Opportunity List'!$P230</f>
        <v>3916.634766837657</v>
      </c>
      <c r="X230" s="59">
        <f>IF('Opportunity List'!$P230=0,0,IF(OR('Opportunity List'!$A230={600,601}),4.52,IF(OR('Opportunity List'!$A230={602,603,604,605}),1.9,('Opportunity List'!$V230/'Opportunity List'!$P230))))</f>
        <v>1880.8652020005384</v>
      </c>
      <c r="Y230" s="59">
        <f>IF('Opportunity List'!$X230=0,0,'Opportunity List'!$X230/'Opportunity List'!$T230)</f>
        <v>188.08652020005383</v>
      </c>
      <c r="Z230" s="61">
        <f>'Opportunity List'!$W230*'Opportunity List'!$H230</f>
        <v>0</v>
      </c>
      <c r="AA230" s="61">
        <f>'Opportunity List'!$Z230+'Opportunity List'!$W230</f>
        <v>3916.634766837657</v>
      </c>
      <c r="AB230" s="61">
        <f>IF('Opportunity List'!$F230="Electricity", 'Opportunity List'!$W230, 0)+IF('Opportunity List'!$G230="Electricity",'Opportunity List'!$Z230,0)</f>
        <v>3916.634766837657</v>
      </c>
      <c r="AC230" s="61">
        <f>IF('Opportunity List'!$F230="Natural Gas",'Opportunity List'!$W230, 0)+IF('Opportunity List'!$G230="Natural Gas",'Opportunity List'!$Z230,0)</f>
        <v>0</v>
      </c>
      <c r="AD230" s="61">
        <f>'Opportunity List'!$Y230*VLOOKUP('Opportunity List'!$T230,'Discount rate'!$B$4:$D$45,3,FALSE)</f>
        <v>1509.1275315753987</v>
      </c>
      <c r="AE230" s="59">
        <v>48704.941806332143</v>
      </c>
      <c r="AF230" s="62" t="s">
        <v>164</v>
      </c>
      <c r="AG230" s="63">
        <v>0</v>
      </c>
      <c r="AH230" s="64">
        <f>'Opportunity List'!$AG230*VLOOKUP('Opportunity List'!$T230,'Discount rate'!$B$4:$D$45,3,FALSE)</f>
        <v>0</v>
      </c>
      <c r="AI230" s="59">
        <f>'Opportunity List'!$AE230-'Opportunity List'!$AH230</f>
        <v>48704.941806332143</v>
      </c>
      <c r="AJ230" s="64">
        <f>'Opportunity List'!$AI230/'Opportunity List'!$AD230</f>
        <v>32.273575816013633</v>
      </c>
      <c r="AK230" s="59">
        <f>'Opportunity List'!$P230*'Opportunity List'!$AE230</f>
        <v>1014211.2693274802</v>
      </c>
      <c r="AL230" s="59">
        <v>6264</v>
      </c>
      <c r="AM230" s="65">
        <v>0.6638541666836445</v>
      </c>
      <c r="AN230" s="65">
        <v>0.64868750000792275</v>
      </c>
      <c r="AO230" s="65">
        <v>0.99999999999999978</v>
      </c>
      <c r="AP230" s="65">
        <v>0.75797500001222373</v>
      </c>
      <c r="AQ230" s="65">
        <v>0.46466666667873957</v>
      </c>
      <c r="AR230" s="65">
        <v>1.0000000000000002</v>
      </c>
      <c r="AS230" s="65" t="e">
        <f>#VALUE!</f>
        <v>#VALUE!</v>
      </c>
      <c r="AT230" s="65" t="e">
        <f>#VALUE!</f>
        <v>#VALUE!</v>
      </c>
      <c r="AU230" s="65" t="e">
        <f>#VALUE!</f>
        <v>#VALUE!</v>
      </c>
      <c r="AV230" s="65" t="e">
        <f>#VALUE!</f>
        <v>#VALUE!</v>
      </c>
      <c r="AW230" s="65" t="e">
        <f>#VALUE!</f>
        <v>#VALUE!</v>
      </c>
      <c r="AX230" s="56" t="str">
        <f>IF('Opportunity List'!$AY230&lt;=0.1,"Early",IF(AND('Opportunity List'!$AY230&gt;0.1,'Opportunity List'!$AY230&lt;=0.25),"Establishing","Mature"))</f>
        <v>Mature</v>
      </c>
      <c r="AY230" s="105">
        <v>0.4</v>
      </c>
      <c r="AZ230" s="11"/>
      <c r="BA230" s="11"/>
      <c r="BB230" s="11"/>
      <c r="BD230" s="11"/>
      <c r="BE230" s="11"/>
      <c r="BF230" s="11"/>
    </row>
    <row r="231" spans="1:58" x14ac:dyDescent="0.25">
      <c r="A231" s="104">
        <v>349</v>
      </c>
      <c r="B231" s="56" t="s">
        <v>308</v>
      </c>
      <c r="C231" s="56" t="s">
        <v>5</v>
      </c>
      <c r="D231" s="56" t="s">
        <v>198</v>
      </c>
      <c r="E231" s="56" t="s">
        <v>186</v>
      </c>
      <c r="F231" s="56" t="s">
        <v>2</v>
      </c>
      <c r="G231" s="56">
        <v>0</v>
      </c>
      <c r="H231" s="57">
        <v>0</v>
      </c>
      <c r="I231" s="56" t="s">
        <v>190</v>
      </c>
      <c r="J231" s="58">
        <v>1.7086997095049463</v>
      </c>
      <c r="K231" s="59">
        <f>('Opportunity List'!$J231*Convert_PJ_to_MWh)/1000</f>
        <v>474.63880819582221</v>
      </c>
      <c r="L231" s="59">
        <v>34.705967256202271</v>
      </c>
      <c r="M231" s="59">
        <f>'Opportunity List'!$N231/Convert_GJ_to_MWh</f>
        <v>49233.599960613123</v>
      </c>
      <c r="N231" s="59">
        <v>13676</v>
      </c>
      <c r="O231" s="60">
        <v>0.6</v>
      </c>
      <c r="P231" s="59">
        <f>'Opportunity List'!$L231*'Opportunity List'!$O231</f>
        <v>20.823580353721361</v>
      </c>
      <c r="Q231" s="60">
        <v>0.18</v>
      </c>
      <c r="R231" s="59">
        <f>'Opportunity List'!$J231*'Opportunity List'!$Q231*Convert_PJ_to_MWh</f>
        <v>85434.985475248017</v>
      </c>
      <c r="S231" s="60">
        <v>7.6405755500330588E-2</v>
      </c>
      <c r="T231" s="59">
        <v>7</v>
      </c>
      <c r="U231" s="59">
        <v>0</v>
      </c>
      <c r="V231" s="59">
        <f>(('Opportunity List'!$R231*'Opportunity List'!$S231)*'Opportunity List'!$O231)*'Opportunity List'!$T231</f>
        <v>27416.443367863598</v>
      </c>
      <c r="W231" s="59">
        <f>'Opportunity List'!$Y231*'Opportunity List'!$P231</f>
        <v>3916.634766837657</v>
      </c>
      <c r="X231" s="59">
        <f>IF('Opportunity List'!$P231=0,0,IF(OR('Opportunity List'!$A231={600,601}),4.52,IF(OR('Opportunity List'!$A231={602,603,604,605}),1.9,('Opportunity List'!$V231/'Opportunity List'!$P231))))</f>
        <v>1316.6056414003767</v>
      </c>
      <c r="Y231" s="59">
        <f>IF('Opportunity List'!$X231=0,0,'Opportunity List'!$X231/'Opportunity List'!$T231)</f>
        <v>188.08652020005383</v>
      </c>
      <c r="Z231" s="61">
        <f>'Opportunity List'!$W231*'Opportunity List'!$H231</f>
        <v>0</v>
      </c>
      <c r="AA231" s="61">
        <f>'Opportunity List'!$Z231+'Opportunity List'!$W231</f>
        <v>3916.634766837657</v>
      </c>
      <c r="AB231" s="61">
        <f>IF('Opportunity List'!$F231="Electricity", 'Opportunity List'!$W231, 0)+IF('Opportunity List'!$G231="Electricity",'Opportunity List'!$Z231,0)</f>
        <v>3916.634766837657</v>
      </c>
      <c r="AC231" s="61">
        <f>IF('Opportunity List'!$F231="Natural Gas",'Opportunity List'!$W231, 0)+IF('Opportunity List'!$G231="Natural Gas",'Opportunity List'!$Z231,0)</f>
        <v>0</v>
      </c>
      <c r="AD231" s="61">
        <f>'Opportunity List'!$Y231*VLOOKUP('Opportunity List'!$T231,'Discount rate'!$B$4:$D$45,3,FALSE)</f>
        <v>1201.7392101071875</v>
      </c>
      <c r="AE231" s="59">
        <v>91446.975040835503</v>
      </c>
      <c r="AF231" s="62" t="s">
        <v>164</v>
      </c>
      <c r="AG231" s="63">
        <v>0</v>
      </c>
      <c r="AH231" s="64">
        <f>'Opportunity List'!$AG231*VLOOKUP('Opportunity List'!$T231,'Discount rate'!$B$4:$D$45,3,FALSE)</f>
        <v>0</v>
      </c>
      <c r="AI231" s="59">
        <f>'Opportunity List'!$AE231-'Opportunity List'!$AH231</f>
        <v>91446.975040835503</v>
      </c>
      <c r="AJ231" s="64">
        <f>'Opportunity List'!$AI231/'Opportunity List'!$AD231</f>
        <v>76.095524113487997</v>
      </c>
      <c r="AK231" s="59">
        <f>'Opportunity List'!$P231*'Opportunity List'!$AE231</f>
        <v>1904253.4328675899</v>
      </c>
      <c r="AL231" s="59">
        <v>6264</v>
      </c>
      <c r="AM231" s="65">
        <v>0.6638541666836445</v>
      </c>
      <c r="AN231" s="65">
        <v>0.64868750000792275</v>
      </c>
      <c r="AO231" s="65">
        <v>0.99999999999999978</v>
      </c>
      <c r="AP231" s="65">
        <v>0.75797500001222373</v>
      </c>
      <c r="AQ231" s="65">
        <v>0.46466666667873957</v>
      </c>
      <c r="AR231" s="65">
        <v>1.0000000000000002</v>
      </c>
      <c r="AS231" s="65" t="e">
        <f>#VALUE!</f>
        <v>#VALUE!</v>
      </c>
      <c r="AT231" s="65" t="e">
        <f>#VALUE!</f>
        <v>#VALUE!</v>
      </c>
      <c r="AU231" s="65" t="e">
        <f>#VALUE!</f>
        <v>#VALUE!</v>
      </c>
      <c r="AV231" s="65" t="e">
        <f>#VALUE!</f>
        <v>#VALUE!</v>
      </c>
      <c r="AW231" s="65" t="e">
        <f>#VALUE!</f>
        <v>#VALUE!</v>
      </c>
      <c r="AX231" s="56" t="str">
        <f>IF('Opportunity List'!$AY231&lt;=0.1,"Early",IF(AND('Opportunity List'!$AY231&gt;0.1,'Opportunity List'!$AY231&lt;=0.25),"Establishing","Mature"))</f>
        <v>Mature</v>
      </c>
      <c r="AY231" s="105">
        <v>0.4</v>
      </c>
      <c r="AZ231" s="11"/>
      <c r="BA231" s="11"/>
      <c r="BB231" s="11"/>
      <c r="BD231" s="11"/>
      <c r="BE231" s="11"/>
      <c r="BF231" s="11"/>
    </row>
    <row r="232" spans="1:58" x14ac:dyDescent="0.25">
      <c r="A232" s="104">
        <v>247</v>
      </c>
      <c r="B232" s="56" t="s">
        <v>309</v>
      </c>
      <c r="C232" s="56" t="s">
        <v>5</v>
      </c>
      <c r="D232" s="56" t="s">
        <v>198</v>
      </c>
      <c r="E232" s="56" t="s">
        <v>186</v>
      </c>
      <c r="F232" s="56" t="s">
        <v>2</v>
      </c>
      <c r="G232" s="56">
        <v>0</v>
      </c>
      <c r="H232" s="57">
        <v>0</v>
      </c>
      <c r="I232" s="56" t="s">
        <v>190</v>
      </c>
      <c r="J232" s="58">
        <v>1.7086997095049463</v>
      </c>
      <c r="K232" s="59">
        <f>('Opportunity List'!$J232*Convert_PJ_to_MWh)/1000</f>
        <v>474.63880819582221</v>
      </c>
      <c r="L232" s="59">
        <v>34.705967256202271</v>
      </c>
      <c r="M232" s="59">
        <f>'Opportunity List'!$N232/Convert_GJ_to_MWh</f>
        <v>49233.599960613123</v>
      </c>
      <c r="N232" s="59">
        <v>13676</v>
      </c>
      <c r="O232" s="60">
        <v>0.39999999999999991</v>
      </c>
      <c r="P232" s="59">
        <f>'Opportunity List'!$L232*'Opportunity List'!$O232</f>
        <v>13.882386902480905</v>
      </c>
      <c r="Q232" s="60">
        <v>0.18</v>
      </c>
      <c r="R232" s="59">
        <f>'Opportunity List'!$J232*'Opportunity List'!$Q232*Convert_PJ_to_MWh</f>
        <v>85434.985475248017</v>
      </c>
      <c r="S232" s="60">
        <v>0.39730992860171899</v>
      </c>
      <c r="T232" s="59">
        <v>7</v>
      </c>
      <c r="U232" s="59">
        <v>0</v>
      </c>
      <c r="V232" s="59">
        <f>(('Opportunity List'!$R232*'Opportunity List'!$S232)*'Opportunity List'!$O232)*'Opportunity List'!$T232</f>
        <v>95043.670341927107</v>
      </c>
      <c r="W232" s="59">
        <f>'Opportunity List'!$Y232*'Opportunity List'!$P232</f>
        <v>13577.667191703873</v>
      </c>
      <c r="X232" s="59">
        <f>IF('Opportunity List'!$P232=0,0,IF(OR('Opportunity List'!$A232={600,601}),4.52,IF(OR('Opportunity List'!$A232={602,603,604,605}),1.9,('Opportunity List'!$V232/'Opportunity List'!$P232))))</f>
        <v>6846.3493352819587</v>
      </c>
      <c r="Y232" s="59">
        <f>IF('Opportunity List'!$X232=0,0,'Opportunity List'!$X232/'Opportunity List'!$T232)</f>
        <v>978.04990504027978</v>
      </c>
      <c r="Z232" s="61">
        <f>'Opportunity List'!$W232*'Opportunity List'!$H232</f>
        <v>0</v>
      </c>
      <c r="AA232" s="61">
        <f>'Opportunity List'!$Z232+'Opportunity List'!$W232</f>
        <v>13577.667191703873</v>
      </c>
      <c r="AB232" s="61">
        <f>IF('Opportunity List'!$F232="Electricity", 'Opportunity List'!$W232, 0)+IF('Opportunity List'!$G232="Electricity",'Opportunity List'!$Z232,0)</f>
        <v>13577.667191703873</v>
      </c>
      <c r="AC232" s="61">
        <f>IF('Opportunity List'!$F232="Natural Gas",'Opportunity List'!$W232, 0)+IF('Opportunity List'!$G232="Natural Gas",'Opportunity List'!$Z232,0)</f>
        <v>0</v>
      </c>
      <c r="AD232" s="61">
        <f>'Opportunity List'!$Y232*VLOOKUP('Opportunity List'!$T232,'Discount rate'!$B$4:$D$45,3,FALSE)</f>
        <v>6249.0438925573744</v>
      </c>
      <c r="AE232" s="59">
        <v>237762.13510617227</v>
      </c>
      <c r="AF232" s="62" t="s">
        <v>164</v>
      </c>
      <c r="AG232" s="63">
        <v>0</v>
      </c>
      <c r="AH232" s="64">
        <f>'Opportunity List'!$AG232*VLOOKUP('Opportunity List'!$T232,'Discount rate'!$B$4:$D$45,3,FALSE)</f>
        <v>0</v>
      </c>
      <c r="AI232" s="59">
        <f>'Opportunity List'!$AE232-'Opportunity List'!$AH232</f>
        <v>237762.13510617227</v>
      </c>
      <c r="AJ232" s="64">
        <f>'Opportunity List'!$AI232/'Opportunity List'!$AD232</f>
        <v>38.047762056743991</v>
      </c>
      <c r="AK232" s="59">
        <f>'Opportunity List'!$P232*'Opportunity List'!$AE232</f>
        <v>3300705.9503038214</v>
      </c>
      <c r="AL232" s="59">
        <v>6264</v>
      </c>
      <c r="AM232" s="65">
        <v>0.6638541666836445</v>
      </c>
      <c r="AN232" s="65">
        <v>0.64868750000792275</v>
      </c>
      <c r="AO232" s="65">
        <v>0.99999999999999978</v>
      </c>
      <c r="AP232" s="65">
        <v>0.75797500001222373</v>
      </c>
      <c r="AQ232" s="65">
        <v>0.46466666667873957</v>
      </c>
      <c r="AR232" s="65">
        <v>1.0000000000000002</v>
      </c>
      <c r="AS232" s="65" t="e">
        <f>#VALUE!</f>
        <v>#VALUE!</v>
      </c>
      <c r="AT232" s="65" t="e">
        <f>#VALUE!</f>
        <v>#VALUE!</v>
      </c>
      <c r="AU232" s="65" t="e">
        <f>#VALUE!</f>
        <v>#VALUE!</v>
      </c>
      <c r="AV232" s="65" t="e">
        <f>#VALUE!</f>
        <v>#VALUE!</v>
      </c>
      <c r="AW232" s="65" t="e">
        <f>#VALUE!</f>
        <v>#VALUE!</v>
      </c>
      <c r="AX232" s="56" t="str">
        <f>IF('Opportunity List'!$AY232&lt;=0.1,"Early",IF(AND('Opportunity List'!$AY232&gt;0.1,'Opportunity List'!$AY232&lt;=0.25),"Establishing","Mature"))</f>
        <v>Mature</v>
      </c>
      <c r="AY232" s="105">
        <v>0.60000000000000009</v>
      </c>
      <c r="AZ232" s="11"/>
      <c r="BA232" s="11"/>
      <c r="BB232" s="11"/>
      <c r="BD232" s="11"/>
      <c r="BE232" s="11"/>
      <c r="BF232" s="11"/>
    </row>
    <row r="233" spans="1:58" x14ac:dyDescent="0.25">
      <c r="A233" s="104">
        <v>229</v>
      </c>
      <c r="B233" s="56" t="s">
        <v>310</v>
      </c>
      <c r="C233" s="56" t="s">
        <v>5</v>
      </c>
      <c r="D233" s="56" t="s">
        <v>198</v>
      </c>
      <c r="E233" s="56" t="s">
        <v>186</v>
      </c>
      <c r="F233" s="56" t="s">
        <v>2</v>
      </c>
      <c r="G233" s="56">
        <v>0</v>
      </c>
      <c r="H233" s="57">
        <v>0</v>
      </c>
      <c r="I233" s="56" t="s">
        <v>190</v>
      </c>
      <c r="J233" s="58">
        <v>1.7086997095049463</v>
      </c>
      <c r="K233" s="59">
        <f>('Opportunity List'!$J233*Convert_PJ_to_MWh)/1000</f>
        <v>474.63880819582221</v>
      </c>
      <c r="L233" s="59">
        <v>34.705967256202271</v>
      </c>
      <c r="M233" s="59">
        <f>'Opportunity List'!$N233/Convert_GJ_to_MWh</f>
        <v>49233.599960613123</v>
      </c>
      <c r="N233" s="59">
        <v>13676</v>
      </c>
      <c r="O233" s="60">
        <v>0.6</v>
      </c>
      <c r="P233" s="59">
        <f>'Opportunity List'!$L233*'Opportunity List'!$O233</f>
        <v>20.823580353721361</v>
      </c>
      <c r="Q233" s="60">
        <v>0.18</v>
      </c>
      <c r="R233" s="59">
        <f>'Opportunity List'!$J233*'Opportunity List'!$Q233*Convert_PJ_to_MWh</f>
        <v>85434.985475248017</v>
      </c>
      <c r="S233" s="60">
        <v>0.10563822602269043</v>
      </c>
      <c r="T233" s="59">
        <v>13</v>
      </c>
      <c r="U233" s="59">
        <v>0</v>
      </c>
      <c r="V233" s="59">
        <f>(('Opportunity List'!$R233*'Opportunity List'!$S233)*'Opportunity List'!$O233)*'Opportunity List'!$T233</f>
        <v>70396.562385860292</v>
      </c>
      <c r="W233" s="59">
        <f>'Opportunity List'!$Y233*'Opportunity List'!$P233</f>
        <v>5415.1201835277143</v>
      </c>
      <c r="X233" s="59">
        <f>IF('Opportunity List'!$P233=0,0,IF(OR('Opportunity List'!$A233={600,601}),4.52,IF(OR('Opportunity List'!$A233={602,603,604,605}),1.9,('Opportunity List'!$V233/'Opportunity List'!$P233))))</f>
        <v>3380.6176070619763</v>
      </c>
      <c r="Y233" s="59">
        <f>IF('Opportunity List'!$X233=0,0,'Opportunity List'!$X233/'Opportunity List'!$T233)</f>
        <v>260.04750823553661</v>
      </c>
      <c r="Z233" s="61">
        <f>'Opportunity List'!$W233*'Opportunity List'!$H233</f>
        <v>0</v>
      </c>
      <c r="AA233" s="61">
        <f>'Opportunity List'!$Z233+'Opportunity List'!$W233</f>
        <v>5415.1201835277143</v>
      </c>
      <c r="AB233" s="61">
        <f>IF('Opportunity List'!$F233="Electricity", 'Opportunity List'!$W233, 0)+IF('Opportunity List'!$G233="Electricity",'Opportunity List'!$Z233,0)</f>
        <v>5415.1201835277143</v>
      </c>
      <c r="AC233" s="61">
        <f>IF('Opportunity List'!$F233="Natural Gas",'Opportunity List'!$W233, 0)+IF('Opportunity List'!$G233="Natural Gas",'Opportunity List'!$Z233,0)</f>
        <v>0</v>
      </c>
      <c r="AD233" s="61">
        <f>'Opportunity List'!$Y233*VLOOKUP('Opportunity List'!$T233,'Discount rate'!$B$4:$D$45,3,FALSE)</f>
        <v>2433.4337590324967</v>
      </c>
      <c r="AE233" s="59">
        <v>79021.33938729683</v>
      </c>
      <c r="AF233" s="62" t="s">
        <v>164</v>
      </c>
      <c r="AG233" s="63">
        <v>0</v>
      </c>
      <c r="AH233" s="64">
        <f>'Opportunity List'!$AG233*VLOOKUP('Opportunity List'!$T233,'Discount rate'!$B$4:$D$45,3,FALSE)</f>
        <v>0</v>
      </c>
      <c r="AI233" s="59">
        <f>'Opportunity List'!$AE233-'Opportunity List'!$AH233</f>
        <v>79021.33938729683</v>
      </c>
      <c r="AJ233" s="64">
        <f>'Opportunity List'!$AI233/'Opportunity List'!$AD233</f>
        <v>32.473182840495625</v>
      </c>
      <c r="AK233" s="59">
        <f>'Opportunity List'!$P233*'Opportunity List'!$AE233</f>
        <v>1645507.2103900623</v>
      </c>
      <c r="AL233" s="59">
        <v>6264</v>
      </c>
      <c r="AM233" s="65">
        <v>0.6638541666836445</v>
      </c>
      <c r="AN233" s="65">
        <v>0.64868750000792275</v>
      </c>
      <c r="AO233" s="65">
        <v>0.99999999999999978</v>
      </c>
      <c r="AP233" s="65">
        <v>0.75797500001222373</v>
      </c>
      <c r="AQ233" s="65">
        <v>0.46466666667873957</v>
      </c>
      <c r="AR233" s="65">
        <v>1.0000000000000002</v>
      </c>
      <c r="AS233" s="65" t="e">
        <f>#VALUE!</f>
        <v>#VALUE!</v>
      </c>
      <c r="AT233" s="65" t="e">
        <f>#VALUE!</f>
        <v>#VALUE!</v>
      </c>
      <c r="AU233" s="65" t="e">
        <f>#VALUE!</f>
        <v>#VALUE!</v>
      </c>
      <c r="AV233" s="65" t="e">
        <f>#VALUE!</f>
        <v>#VALUE!</v>
      </c>
      <c r="AW233" s="65" t="e">
        <f>#VALUE!</f>
        <v>#VALUE!</v>
      </c>
      <c r="AX233" s="56" t="str">
        <f>IF('Opportunity List'!$AY233&lt;=0.1,"Early",IF(AND('Opportunity List'!$AY233&gt;0.1,'Opportunity List'!$AY233&lt;=0.25),"Establishing","Mature"))</f>
        <v>Mature</v>
      </c>
      <c r="AY233" s="105">
        <v>0.4</v>
      </c>
      <c r="AZ233" s="11"/>
      <c r="BA233" s="11"/>
      <c r="BB233" s="11"/>
      <c r="BD233" s="11"/>
      <c r="BE233" s="11"/>
      <c r="BF233" s="11"/>
    </row>
    <row r="234" spans="1:58" x14ac:dyDescent="0.25">
      <c r="A234" s="104">
        <v>318</v>
      </c>
      <c r="B234" s="56" t="s">
        <v>314</v>
      </c>
      <c r="C234" s="56" t="s">
        <v>5</v>
      </c>
      <c r="D234" s="56" t="s">
        <v>198</v>
      </c>
      <c r="E234" s="56" t="s">
        <v>186</v>
      </c>
      <c r="F234" s="56" t="s">
        <v>2</v>
      </c>
      <c r="G234" s="56">
        <v>0</v>
      </c>
      <c r="H234" s="57">
        <v>0</v>
      </c>
      <c r="I234" s="56" t="s">
        <v>190</v>
      </c>
      <c r="J234" s="58">
        <v>1.7086997095049463</v>
      </c>
      <c r="K234" s="59">
        <f>('Opportunity List'!$J234*Convert_PJ_to_MWh)/1000</f>
        <v>474.63880819582221</v>
      </c>
      <c r="L234" s="59">
        <v>34.705967256202271</v>
      </c>
      <c r="M234" s="59">
        <f>'Opportunity List'!$N234/Convert_GJ_to_MWh</f>
        <v>49233.599960613123</v>
      </c>
      <c r="N234" s="59">
        <v>13676</v>
      </c>
      <c r="O234" s="60">
        <v>0.32000000000000006</v>
      </c>
      <c r="P234" s="59">
        <f>'Opportunity List'!$L234*'Opportunity List'!$O234</f>
        <v>11.10590952198473</v>
      </c>
      <c r="Q234" s="60">
        <v>0.18</v>
      </c>
      <c r="R234" s="59">
        <f>'Opportunity List'!$J234*'Opportunity List'!$Q234*Convert_PJ_to_MWh</f>
        <v>85434.985475248017</v>
      </c>
      <c r="S234" s="60">
        <v>8.3497708287576678E-3</v>
      </c>
      <c r="T234" s="59">
        <v>8</v>
      </c>
      <c r="U234" s="59">
        <v>0</v>
      </c>
      <c r="V234" s="59">
        <f>(('Opportunity List'!$R234*'Opportunity List'!$S234)*'Opportunity List'!$O234)*'Opportunity List'!$T234</f>
        <v>1826.2081266599964</v>
      </c>
      <c r="W234" s="59">
        <f>'Opportunity List'!$Y234*'Opportunity List'!$P234</f>
        <v>228.27601583249955</v>
      </c>
      <c r="X234" s="59">
        <f>IF('Opportunity List'!$P234=0,0,IF(OR('Opportunity List'!$A234={600,601}),4.52,IF(OR('Opportunity List'!$A234={602,603,604,605}),1.9,('Opportunity List'!$V234/'Opportunity List'!$P234))))</f>
        <v>164.43571082988942</v>
      </c>
      <c r="Y234" s="59">
        <f>IF('Opportunity List'!$X234=0,0,'Opportunity List'!$X234/'Opportunity List'!$T234)</f>
        <v>20.554463853736177</v>
      </c>
      <c r="Z234" s="61">
        <f>'Opportunity List'!$W234*'Opportunity List'!$H234</f>
        <v>0</v>
      </c>
      <c r="AA234" s="61">
        <f>'Opportunity List'!$Z234+'Opportunity List'!$W234</f>
        <v>228.27601583249955</v>
      </c>
      <c r="AB234" s="61">
        <f>IF('Opportunity List'!$F234="Electricity", 'Opportunity List'!$W234, 0)+IF('Opportunity List'!$G234="Electricity",'Opportunity List'!$Z234,0)</f>
        <v>228.27601583249955</v>
      </c>
      <c r="AC234" s="61">
        <f>IF('Opportunity List'!$F234="Natural Gas",'Opportunity List'!$W234, 0)+IF('Opportunity List'!$G234="Natural Gas",'Opportunity List'!$Z234,0)</f>
        <v>0</v>
      </c>
      <c r="AD234" s="61">
        <f>'Opportunity List'!$Y234*VLOOKUP('Opportunity List'!$T234,'Discount rate'!$B$4:$D$45,3,FALSE)</f>
        <v>143.29130315957525</v>
      </c>
      <c r="AE234" s="59">
        <v>8744.3167026788415</v>
      </c>
      <c r="AF234" s="62" t="s">
        <v>164</v>
      </c>
      <c r="AG234" s="63">
        <v>0</v>
      </c>
      <c r="AH234" s="64">
        <f>'Opportunity List'!$AG234*VLOOKUP('Opportunity List'!$T234,'Discount rate'!$B$4:$D$45,3,FALSE)</f>
        <v>0</v>
      </c>
      <c r="AI234" s="59">
        <f>'Opportunity List'!$AE234-'Opportunity List'!$AH234</f>
        <v>8744.3167026788415</v>
      </c>
      <c r="AJ234" s="64">
        <f>'Opportunity List'!$AI234/'Opportunity List'!$AD234</f>
        <v>61.024755235429751</v>
      </c>
      <c r="AK234" s="59">
        <f>'Opportunity List'!$P234*'Opportunity List'!$AE234</f>
        <v>97113.590131531062</v>
      </c>
      <c r="AL234" s="59">
        <v>6264</v>
      </c>
      <c r="AM234" s="65">
        <v>0.6638541666836445</v>
      </c>
      <c r="AN234" s="65">
        <v>0.64868750000792275</v>
      </c>
      <c r="AO234" s="65">
        <v>0.99999999999999978</v>
      </c>
      <c r="AP234" s="65">
        <v>0.75797500001222373</v>
      </c>
      <c r="AQ234" s="65">
        <v>0.46466666667873957</v>
      </c>
      <c r="AR234" s="65">
        <v>1.0000000000000002</v>
      </c>
      <c r="AS234" s="65" t="e">
        <f>#VALUE!</f>
        <v>#VALUE!</v>
      </c>
      <c r="AT234" s="65" t="e">
        <f>#VALUE!</f>
        <v>#VALUE!</v>
      </c>
      <c r="AU234" s="65" t="e">
        <f>#VALUE!</f>
        <v>#VALUE!</v>
      </c>
      <c r="AV234" s="65" t="e">
        <f>#VALUE!</f>
        <v>#VALUE!</v>
      </c>
      <c r="AW234" s="65" t="e">
        <f>#VALUE!</f>
        <v>#VALUE!</v>
      </c>
      <c r="AX234" s="56" t="str">
        <f>IF('Opportunity List'!$AY234&lt;=0.1,"Early",IF(AND('Opportunity List'!$AY234&gt;0.1,'Opportunity List'!$AY234&lt;=0.25),"Establishing","Mature"))</f>
        <v>Mature</v>
      </c>
      <c r="AY234" s="105">
        <v>0.67999999999999994</v>
      </c>
      <c r="AZ234" s="11"/>
      <c r="BA234" s="11"/>
      <c r="BB234" s="11"/>
      <c r="BD234" s="11"/>
      <c r="BE234" s="11"/>
      <c r="BF234" s="11"/>
    </row>
    <row r="235" spans="1:58" x14ac:dyDescent="0.25">
      <c r="A235" s="104">
        <v>189</v>
      </c>
      <c r="B235" s="56" t="s">
        <v>260</v>
      </c>
      <c r="C235" s="56" t="s">
        <v>5</v>
      </c>
      <c r="D235" s="56" t="s">
        <v>214</v>
      </c>
      <c r="E235" s="56" t="s">
        <v>201</v>
      </c>
      <c r="F235" s="56" t="s">
        <v>2</v>
      </c>
      <c r="G235" s="56">
        <v>0</v>
      </c>
      <c r="H235" s="57">
        <v>0</v>
      </c>
      <c r="I235" s="56" t="s">
        <v>190</v>
      </c>
      <c r="J235" s="58">
        <v>2.2004101659332749</v>
      </c>
      <c r="K235" s="59">
        <f>('Opportunity List'!$J235*Convert_PJ_to_MWh)/1000</f>
        <v>611.22504609258124</v>
      </c>
      <c r="L235" s="59">
        <v>193.36445621404025</v>
      </c>
      <c r="M235" s="59">
        <f>'Opportunity List'!$N235/Convert_GJ_to_MWh</f>
        <v>11379.59999089632</v>
      </c>
      <c r="N235" s="59">
        <v>3161</v>
      </c>
      <c r="O235" s="60">
        <v>0.12</v>
      </c>
      <c r="P235" s="59">
        <f>'Opportunity List'!$L235*'Opportunity List'!$O235</f>
        <v>23.20373474568483</v>
      </c>
      <c r="Q235" s="60">
        <v>0.03</v>
      </c>
      <c r="R235" s="59">
        <f>'Opportunity List'!$J235*'Opportunity List'!$Q235*Convert_PJ_to_MWh</f>
        <v>18336.751382777438</v>
      </c>
      <c r="S235" s="60">
        <v>0.91941998664414681</v>
      </c>
      <c r="T235" s="59">
        <v>17</v>
      </c>
      <c r="U235" s="59">
        <v>0</v>
      </c>
      <c r="V235" s="59">
        <f>(('Opportunity List'!$R235*'Opportunity List'!$S235)*'Opportunity List'!$O235)*'Opportunity List'!$T235</f>
        <v>34392.718451358553</v>
      </c>
      <c r="W235" s="59">
        <f>'Opportunity List'!$Y235*'Opportunity List'!$P235</f>
        <v>2023.1010853740322</v>
      </c>
      <c r="X235" s="59">
        <f>IF('Opportunity List'!$P235=0,0,IF(OR('Opportunity List'!$A235={600,601}),4.52,IF(OR('Opportunity List'!$A235={602,603,604,605}),1.9,('Opportunity List'!$V235/'Opportunity List'!$P235))))</f>
        <v>1482.2061546688954</v>
      </c>
      <c r="Y235" s="59">
        <f>IF('Opportunity List'!$X235=0,0,'Opportunity List'!$X235/'Opportunity List'!$T235)</f>
        <v>87.188597333464429</v>
      </c>
      <c r="Z235" s="61">
        <f>'Opportunity List'!$W235*'Opportunity List'!$H235</f>
        <v>0</v>
      </c>
      <c r="AA235" s="61">
        <f>'Opportunity List'!$Z235+'Opportunity List'!$W235</f>
        <v>2023.1010853740322</v>
      </c>
      <c r="AB235" s="61">
        <f>IF('Opportunity List'!$F235="Electricity", 'Opportunity List'!$W235, 0)+IF('Opportunity List'!$G235="Electricity",'Opportunity List'!$Z235,0)</f>
        <v>2023.1010853740322</v>
      </c>
      <c r="AC235" s="61">
        <f>IF('Opportunity List'!$F235="Natural Gas",'Opportunity List'!$W235, 0)+IF('Opportunity List'!$G235="Natural Gas",'Opportunity List'!$Z235,0)</f>
        <v>0</v>
      </c>
      <c r="AD235" s="61">
        <f>'Opportunity List'!$Y235*VLOOKUP('Opportunity List'!$T235,'Discount rate'!$B$4:$D$45,3,FALSE)</f>
        <v>938.43031557920995</v>
      </c>
      <c r="AE235" s="59">
        <v>18342.53688077729</v>
      </c>
      <c r="AF235" s="62" t="s">
        <v>164</v>
      </c>
      <c r="AG235" s="63">
        <v>0</v>
      </c>
      <c r="AH235" s="64">
        <f>'Opportunity List'!$AG235*VLOOKUP('Opportunity List'!$T235,'Discount rate'!$B$4:$D$45,3,FALSE)</f>
        <v>0</v>
      </c>
      <c r="AI235" s="59">
        <f>'Opportunity List'!$AE235-'Opportunity List'!$AH235</f>
        <v>18342.53688077729</v>
      </c>
      <c r="AJ235" s="64">
        <f>'Opportunity List'!$AI235/'Opportunity List'!$AD235</f>
        <v>19.545976484632284</v>
      </c>
      <c r="AK235" s="59">
        <f>'Opportunity List'!$P235*'Opportunity List'!$AE235</f>
        <v>425615.36034449743</v>
      </c>
      <c r="AL235" s="59">
        <v>6264</v>
      </c>
      <c r="AM235" s="65">
        <v>0.69935564171416409</v>
      </c>
      <c r="AN235" s="65">
        <v>0.80445396568820948</v>
      </c>
      <c r="AO235" s="65">
        <v>0.8834176645958226</v>
      </c>
      <c r="AP235" s="65">
        <v>0.56833554000515429</v>
      </c>
      <c r="AQ235" s="65">
        <v>0.95009165877163682</v>
      </c>
      <c r="AR235" s="65">
        <v>0.92023959732938287</v>
      </c>
      <c r="AS235" s="65" t="e">
        <f>#VALUE!</f>
        <v>#VALUE!</v>
      </c>
      <c r="AT235" s="65" t="e">
        <f>#VALUE!</f>
        <v>#VALUE!</v>
      </c>
      <c r="AU235" s="65" t="e">
        <f>#VALUE!</f>
        <v>#VALUE!</v>
      </c>
      <c r="AV235" s="65" t="e">
        <f>#VALUE!</f>
        <v>#VALUE!</v>
      </c>
      <c r="AW235" s="65" t="e">
        <f>#VALUE!</f>
        <v>#VALUE!</v>
      </c>
      <c r="AX235" s="56" t="str">
        <f>IF('Opportunity List'!$AY235&lt;=0.1,"Early",IF(AND('Opportunity List'!$AY235&gt;0.1,'Opportunity List'!$AY235&lt;=0.25),"Establishing","Mature"))</f>
        <v>Establishing</v>
      </c>
      <c r="AY235" s="105">
        <v>0.25</v>
      </c>
      <c r="AZ235" s="11"/>
      <c r="BA235" s="11"/>
      <c r="BB235" s="11"/>
      <c r="BD235" s="11"/>
      <c r="BE235" s="11"/>
      <c r="BF235" s="11"/>
    </row>
    <row r="236" spans="1:58" x14ac:dyDescent="0.25">
      <c r="A236" s="104">
        <v>213</v>
      </c>
      <c r="B236" s="56" t="s">
        <v>212</v>
      </c>
      <c r="C236" s="56" t="s">
        <v>5</v>
      </c>
      <c r="D236" s="56" t="s">
        <v>214</v>
      </c>
      <c r="E236" s="56" t="s">
        <v>170</v>
      </c>
      <c r="F236" s="56" t="s">
        <v>2</v>
      </c>
      <c r="G236" s="56">
        <v>0</v>
      </c>
      <c r="H236" s="57">
        <v>0</v>
      </c>
      <c r="I236" s="56" t="s">
        <v>190</v>
      </c>
      <c r="J236" s="58">
        <v>2.2004101659332749</v>
      </c>
      <c r="K236" s="59">
        <f>('Opportunity List'!$J236*Convert_PJ_to_MWh)/1000</f>
        <v>611.22504609258124</v>
      </c>
      <c r="L236" s="59">
        <v>193.36445621404025</v>
      </c>
      <c r="M236" s="59">
        <f>'Opportunity List'!$N236/Convert_GJ_to_MWh</f>
        <v>11379.59999089632</v>
      </c>
      <c r="N236" s="59">
        <v>3161</v>
      </c>
      <c r="O236" s="60">
        <v>0.16000000000000003</v>
      </c>
      <c r="P236" s="59">
        <f>'Opportunity List'!$L236*'Opportunity List'!$O236</f>
        <v>30.938312994246445</v>
      </c>
      <c r="Q236" s="60">
        <v>0.3</v>
      </c>
      <c r="R236" s="59">
        <f>'Opportunity List'!$J236*'Opportunity List'!$Q236*Convert_PJ_to_MWh</f>
        <v>183367.51382777438</v>
      </c>
      <c r="S236" s="60">
        <v>0.10912719692784498</v>
      </c>
      <c r="T236" s="59">
        <v>12</v>
      </c>
      <c r="U236" s="59">
        <v>0</v>
      </c>
      <c r="V236" s="59">
        <f>(('Opportunity List'!$R236*'Opportunity List'!$S236)*'Opportunity List'!$O236)*'Opportunity List'!$T236</f>
        <v>38419.934959973521</v>
      </c>
      <c r="W236" s="59">
        <f>'Opportunity List'!$Y236*'Opportunity List'!$P236</f>
        <v>3201.6612466644601</v>
      </c>
      <c r="X236" s="59">
        <f>IF('Opportunity List'!$P236=0,0,IF(OR('Opportunity List'!$A236={600,601}),4.52,IF(OR('Opportunity List'!$A236={602,603,604,605}),1.9,('Opportunity List'!$V236/'Opportunity List'!$P236))))</f>
        <v>1241.8238501601049</v>
      </c>
      <c r="Y236" s="59">
        <f>IF('Opportunity List'!$X236=0,0,'Opportunity List'!$X236/'Opportunity List'!$T236)</f>
        <v>103.48532084667541</v>
      </c>
      <c r="Z236" s="61">
        <f>'Opportunity List'!$W236*'Opportunity List'!$H236</f>
        <v>0</v>
      </c>
      <c r="AA236" s="61">
        <f>'Opportunity List'!$Z236+'Opportunity List'!$W236</f>
        <v>3201.6612466644601</v>
      </c>
      <c r="AB236" s="61">
        <f>IF('Opportunity List'!$F236="Electricity", 'Opportunity List'!$W236, 0)+IF('Opportunity List'!$G236="Electricity",'Opportunity List'!$Z236,0)</f>
        <v>3201.6612466644601</v>
      </c>
      <c r="AC236" s="61">
        <f>IF('Opportunity List'!$F236="Natural Gas",'Opportunity List'!$W236, 0)+IF('Opportunity List'!$G236="Natural Gas",'Opportunity List'!$Z236,0)</f>
        <v>0</v>
      </c>
      <c r="AD236" s="61">
        <f>'Opportunity List'!$Y236*VLOOKUP('Opportunity List'!$T236,'Discount rate'!$B$4:$D$45,3,FALSE)</f>
        <v>925.43676063077464</v>
      </c>
      <c r="AE236" s="59">
        <v>26930.952044511028</v>
      </c>
      <c r="AF236" s="62" t="s">
        <v>164</v>
      </c>
      <c r="AG236" s="63">
        <v>0</v>
      </c>
      <c r="AH236" s="64">
        <f>'Opportunity List'!$AG236*VLOOKUP('Opportunity List'!$T236,'Discount rate'!$B$4:$D$45,3,FALSE)</f>
        <v>0</v>
      </c>
      <c r="AI236" s="59">
        <f>'Opportunity List'!$AE236-'Opportunity List'!$AH236</f>
        <v>26930.952044511028</v>
      </c>
      <c r="AJ236" s="64">
        <f>'Opportunity List'!$AI236/'Opportunity List'!$AD236</f>
        <v>29.100802118726062</v>
      </c>
      <c r="AK236" s="59">
        <f>'Opportunity List'!$P236*'Opportunity List'!$AE236</f>
        <v>833198.22358612344</v>
      </c>
      <c r="AL236" s="59">
        <v>6264</v>
      </c>
      <c r="AM236" s="65">
        <v>0.80779612865504935</v>
      </c>
      <c r="AN236" s="65">
        <v>0.69339349085267821</v>
      </c>
      <c r="AO236" s="65">
        <v>0.68583010428886415</v>
      </c>
      <c r="AP236" s="65">
        <v>0.22518456405730342</v>
      </c>
      <c r="AQ236" s="65">
        <v>0.91991868844188285</v>
      </c>
      <c r="AR236" s="65">
        <v>0.40574178837908309</v>
      </c>
      <c r="AS236" s="65" t="e">
        <f>#VALUE!</f>
        <v>#VALUE!</v>
      </c>
      <c r="AT236" s="65" t="e">
        <f>#VALUE!</f>
        <v>#VALUE!</v>
      </c>
      <c r="AU236" s="65" t="e">
        <f>#VALUE!</f>
        <v>#VALUE!</v>
      </c>
      <c r="AV236" s="65" t="e">
        <f>#VALUE!</f>
        <v>#VALUE!</v>
      </c>
      <c r="AW236" s="65" t="e">
        <f>#VALUE!</f>
        <v>#VALUE!</v>
      </c>
      <c r="AX236" s="56" t="str">
        <f>IF('Opportunity List'!$AY236&lt;=0.1,"Early",IF(AND('Opportunity List'!$AY236&gt;0.1,'Opportunity List'!$AY236&lt;=0.25),"Establishing","Mature"))</f>
        <v>Establishing</v>
      </c>
      <c r="AY236" s="105">
        <v>0.25</v>
      </c>
      <c r="AZ236" s="11"/>
      <c r="BA236" s="11"/>
      <c r="BB236" s="11"/>
      <c r="BD236" s="11"/>
      <c r="BE236" s="11"/>
      <c r="BF236" s="11"/>
    </row>
    <row r="237" spans="1:58" x14ac:dyDescent="0.25">
      <c r="A237" s="104">
        <v>265</v>
      </c>
      <c r="B237" s="56" t="s">
        <v>249</v>
      </c>
      <c r="C237" s="56" t="s">
        <v>5</v>
      </c>
      <c r="D237" s="56" t="s">
        <v>214</v>
      </c>
      <c r="E237" s="56" t="s">
        <v>170</v>
      </c>
      <c r="F237" s="56" t="s">
        <v>2</v>
      </c>
      <c r="G237" s="56">
        <v>0</v>
      </c>
      <c r="H237" s="57">
        <v>0</v>
      </c>
      <c r="I237" s="56" t="s">
        <v>190</v>
      </c>
      <c r="J237" s="58">
        <v>2.2004101659332749</v>
      </c>
      <c r="K237" s="59">
        <f>('Opportunity List'!$J237*Convert_PJ_to_MWh)/1000</f>
        <v>611.22504609258124</v>
      </c>
      <c r="L237" s="59">
        <v>193.36445621404025</v>
      </c>
      <c r="M237" s="59">
        <f>'Opportunity List'!$N237/Convert_GJ_to_MWh</f>
        <v>11379.59999089632</v>
      </c>
      <c r="N237" s="59">
        <v>3161</v>
      </c>
      <c r="O237" s="60">
        <v>0.4</v>
      </c>
      <c r="P237" s="59">
        <f>'Opportunity List'!$L237*'Opportunity List'!$O237</f>
        <v>77.345782485616098</v>
      </c>
      <c r="Q237" s="60">
        <v>0.3</v>
      </c>
      <c r="R237" s="59">
        <f>'Opportunity List'!$J237*'Opportunity List'!$Q237*Convert_PJ_to_MWh</f>
        <v>183367.51382777438</v>
      </c>
      <c r="S237" s="60">
        <v>3.3333333333333335E-3</v>
      </c>
      <c r="T237" s="59">
        <v>15</v>
      </c>
      <c r="U237" s="59">
        <v>0</v>
      </c>
      <c r="V237" s="59">
        <f>(('Opportunity List'!$R237*'Opportunity List'!$S237)*'Opportunity List'!$O237)*'Opportunity List'!$T237</f>
        <v>3667.3502765554881</v>
      </c>
      <c r="W237" s="59">
        <f>'Opportunity List'!$Y237*'Opportunity List'!$P237</f>
        <v>244.49001843703255</v>
      </c>
      <c r="X237" s="59">
        <f>IF('Opportunity List'!$P237=0,0,IF(OR('Opportunity List'!$A237={600,601}),4.52,IF(OR('Opportunity List'!$A237={602,603,604,605}),1.9,('Opportunity List'!$V237/'Opportunity List'!$P237))))</f>
        <v>47.415000000000013</v>
      </c>
      <c r="Y237" s="59">
        <f>IF('Opportunity List'!$X237=0,0,'Opportunity List'!$X237/'Opportunity List'!$T237)</f>
        <v>3.1610000000000009</v>
      </c>
      <c r="Z237" s="61">
        <f>'Opportunity List'!$W237*'Opportunity List'!$H237</f>
        <v>0</v>
      </c>
      <c r="AA237" s="61">
        <f>'Opportunity List'!$Z237+'Opportunity List'!$W237</f>
        <v>244.49001843703255</v>
      </c>
      <c r="AB237" s="61">
        <f>IF('Opportunity List'!$F237="Electricity", 'Opportunity List'!$W237, 0)+IF('Opportunity List'!$G237="Electricity",'Opportunity List'!$Z237,0)</f>
        <v>244.49001843703255</v>
      </c>
      <c r="AC237" s="61">
        <f>IF('Opportunity List'!$F237="Natural Gas",'Opportunity List'!$W237, 0)+IF('Opportunity List'!$G237="Natural Gas",'Opportunity List'!$Z237,0)</f>
        <v>0</v>
      </c>
      <c r="AD237" s="61">
        <f>'Opportunity List'!$Y237*VLOOKUP('Opportunity List'!$T237,'Discount rate'!$B$4:$D$45,3,FALSE)</f>
        <v>31.951116170150019</v>
      </c>
      <c r="AE237" s="59">
        <v>1320.8493400762823</v>
      </c>
      <c r="AF237" s="62" t="s">
        <v>168</v>
      </c>
      <c r="AG237" s="63">
        <v>0</v>
      </c>
      <c r="AH237" s="64">
        <f>'Opportunity List'!$AG237*VLOOKUP('Opportunity List'!$T237,'Discount rate'!$B$4:$D$45,3,FALSE)</f>
        <v>0</v>
      </c>
      <c r="AI237" s="59">
        <f>'Opportunity List'!$AE237-'Opportunity List'!$AH237</f>
        <v>1320.8493400762823</v>
      </c>
      <c r="AJ237" s="64">
        <f>'Opportunity List'!$AI237/'Opportunity List'!$AD237</f>
        <v>41.339693206407333</v>
      </c>
      <c r="AK237" s="59">
        <f>'Opportunity List'!$P237*'Opportunity List'!$AE237</f>
        <v>102162.1257538097</v>
      </c>
      <c r="AL237" s="59">
        <v>6264</v>
      </c>
      <c r="AM237" s="65">
        <v>0.69935564171416409</v>
      </c>
      <c r="AN237" s="65">
        <v>0.80445396568820948</v>
      </c>
      <c r="AO237" s="65">
        <v>0.8834176645958226</v>
      </c>
      <c r="AP237" s="65">
        <v>0.56833554000515429</v>
      </c>
      <c r="AQ237" s="65">
        <v>0.95009165877163682</v>
      </c>
      <c r="AR237" s="65">
        <v>0.92023959732938287</v>
      </c>
      <c r="AS237" s="65" t="e">
        <f>#VALUE!</f>
        <v>#VALUE!</v>
      </c>
      <c r="AT237" s="65" t="e">
        <f>#VALUE!</f>
        <v>#VALUE!</v>
      </c>
      <c r="AU237" s="65" t="e">
        <f>#VALUE!</f>
        <v>#VALUE!</v>
      </c>
      <c r="AV237" s="65" t="e">
        <f>#VALUE!</f>
        <v>#VALUE!</v>
      </c>
      <c r="AW237" s="65" t="e">
        <f>#VALUE!</f>
        <v>#VALUE!</v>
      </c>
      <c r="AX237" s="56" t="str">
        <f>IF('Opportunity List'!$AY237&lt;=0.1,"Early",IF(AND('Opportunity List'!$AY237&gt;0.1,'Opportunity List'!$AY237&lt;=0.25),"Establishing","Mature"))</f>
        <v>Establishing</v>
      </c>
      <c r="AY237" s="105">
        <v>0.25</v>
      </c>
      <c r="AZ237" s="11"/>
      <c r="BA237" s="11"/>
      <c r="BB237" s="11"/>
      <c r="BD237" s="11"/>
      <c r="BE237" s="11"/>
      <c r="BF237" s="11"/>
    </row>
    <row r="238" spans="1:58" x14ac:dyDescent="0.25">
      <c r="A238" s="104">
        <v>395</v>
      </c>
      <c r="B238" s="56" t="s">
        <v>258</v>
      </c>
      <c r="C238" s="56" t="s">
        <v>5</v>
      </c>
      <c r="D238" s="56" t="s">
        <v>214</v>
      </c>
      <c r="E238" s="56" t="s">
        <v>170</v>
      </c>
      <c r="F238" s="56" t="s">
        <v>2</v>
      </c>
      <c r="G238" s="56">
        <v>0</v>
      </c>
      <c r="H238" s="57">
        <v>0</v>
      </c>
      <c r="I238" s="56" t="s">
        <v>190</v>
      </c>
      <c r="J238" s="58">
        <v>2.2004101659332749</v>
      </c>
      <c r="K238" s="59">
        <f>('Opportunity List'!$J238*Convert_PJ_to_MWh)/1000</f>
        <v>611.22504609258124</v>
      </c>
      <c r="L238" s="59">
        <v>193.36445621404025</v>
      </c>
      <c r="M238" s="59">
        <f>'Opportunity List'!$N238/Convert_GJ_to_MWh</f>
        <v>11379.59999089632</v>
      </c>
      <c r="N238" s="59">
        <v>3161</v>
      </c>
      <c r="O238" s="60">
        <v>0.32000000000000006</v>
      </c>
      <c r="P238" s="59">
        <f>'Opportunity List'!$L238*'Opportunity List'!$O238</f>
        <v>61.87662598849289</v>
      </c>
      <c r="Q238" s="60">
        <v>0.3</v>
      </c>
      <c r="R238" s="59">
        <f>'Opportunity List'!$J238*'Opportunity List'!$Q238*Convert_PJ_to_MWh</f>
        <v>183367.51382777438</v>
      </c>
      <c r="S238" s="60">
        <v>3.3333333333333333E-2</v>
      </c>
      <c r="T238" s="59">
        <v>5</v>
      </c>
      <c r="U238" s="59">
        <v>0</v>
      </c>
      <c r="V238" s="59">
        <f>(('Opportunity List'!$R238*'Opportunity List'!$S238)*'Opportunity List'!$O238)*'Opportunity List'!$T238</f>
        <v>9779.6007374813034</v>
      </c>
      <c r="W238" s="59">
        <f>'Opportunity List'!$Y238*'Opportunity List'!$P238</f>
        <v>1955.9201474962606</v>
      </c>
      <c r="X238" s="59">
        <f>IF('Opportunity List'!$P238=0,0,IF(OR('Opportunity List'!$A238={600,601}),4.52,IF(OR('Opportunity List'!$A238={602,603,604,605}),1.9,('Opportunity List'!$V238/'Opportunity List'!$P238))))</f>
        <v>158.05000000000004</v>
      </c>
      <c r="Y238" s="59">
        <f>IF('Opportunity List'!$X238=0,0,'Opportunity List'!$X238/'Opportunity List'!$T238)</f>
        <v>31.610000000000007</v>
      </c>
      <c r="Z238" s="61">
        <f>'Opportunity List'!$W238*'Opportunity List'!$H238</f>
        <v>0</v>
      </c>
      <c r="AA238" s="61">
        <f>'Opportunity List'!$Z238+'Opportunity List'!$W238</f>
        <v>1955.9201474962606</v>
      </c>
      <c r="AB238" s="61">
        <f>IF('Opportunity List'!$F238="Electricity", 'Opportunity List'!$W238, 0)+IF('Opportunity List'!$G238="Electricity",'Opportunity List'!$Z238,0)</f>
        <v>1955.9201474962606</v>
      </c>
      <c r="AC238" s="61">
        <f>IF('Opportunity List'!$F238="Natural Gas",'Opportunity List'!$W238, 0)+IF('Opportunity List'!$G238="Natural Gas",'Opportunity List'!$Z238,0)</f>
        <v>0</v>
      </c>
      <c r="AD238" s="61">
        <f>'Opportunity List'!$Y238*VLOOKUP('Opportunity List'!$T238,'Discount rate'!$B$4:$D$45,3,FALSE)</f>
        <v>161.21724095030348</v>
      </c>
      <c r="AE238" s="59">
        <v>18491.890761067949</v>
      </c>
      <c r="AF238" s="62" t="s">
        <v>164</v>
      </c>
      <c r="AG238" s="63">
        <v>0</v>
      </c>
      <c r="AH238" s="64">
        <f>'Opportunity List'!$AG238*VLOOKUP('Opportunity List'!$T238,'Discount rate'!$B$4:$D$45,3,FALSE)</f>
        <v>0</v>
      </c>
      <c r="AI238" s="59">
        <f>'Opportunity List'!$AE238-'Opportunity List'!$AH238</f>
        <v>18491.890761067949</v>
      </c>
      <c r="AJ238" s="64">
        <f>'Opportunity List'!$AI238/'Opportunity List'!$AD238</f>
        <v>114.70169475712727</v>
      </c>
      <c r="AK238" s="59">
        <f>'Opportunity List'!$P238*'Opportunity List'!$AE238</f>
        <v>1144215.8084426685</v>
      </c>
      <c r="AL238" s="59">
        <v>6264</v>
      </c>
      <c r="AM238" s="65">
        <v>0.80779612865504935</v>
      </c>
      <c r="AN238" s="65">
        <v>0.69339349085267821</v>
      </c>
      <c r="AO238" s="65">
        <v>0.68583010428886415</v>
      </c>
      <c r="AP238" s="65">
        <v>0.22518456405730342</v>
      </c>
      <c r="AQ238" s="65">
        <v>0.91991868844188285</v>
      </c>
      <c r="AR238" s="65">
        <v>0.40574178837908309</v>
      </c>
      <c r="AS238" s="65" t="e">
        <f>#VALUE!</f>
        <v>#VALUE!</v>
      </c>
      <c r="AT238" s="65" t="e">
        <f>#VALUE!</f>
        <v>#VALUE!</v>
      </c>
      <c r="AU238" s="65" t="e">
        <f>#VALUE!</f>
        <v>#VALUE!</v>
      </c>
      <c r="AV238" s="65" t="e">
        <f>#VALUE!</f>
        <v>#VALUE!</v>
      </c>
      <c r="AW238" s="65" t="e">
        <f>#VALUE!</f>
        <v>#VALUE!</v>
      </c>
      <c r="AX238" s="56" t="str">
        <f>IF('Opportunity List'!$AY238&lt;=0.1,"Early",IF(AND('Opportunity List'!$AY238&gt;0.1,'Opportunity List'!$AY238&lt;=0.25),"Establishing","Mature"))</f>
        <v>Establishing</v>
      </c>
      <c r="AY238" s="105">
        <v>0.25</v>
      </c>
      <c r="AZ238" s="11"/>
      <c r="BA238" s="11"/>
      <c r="BB238" s="11"/>
      <c r="BD238" s="11"/>
      <c r="BE238" s="11"/>
      <c r="BF238" s="11"/>
    </row>
    <row r="239" spans="1:58" x14ac:dyDescent="0.25">
      <c r="A239" s="104">
        <v>414</v>
      </c>
      <c r="B239" s="56" t="s">
        <v>267</v>
      </c>
      <c r="C239" s="56" t="s">
        <v>5</v>
      </c>
      <c r="D239" s="56" t="s">
        <v>214</v>
      </c>
      <c r="E239" s="56" t="s">
        <v>170</v>
      </c>
      <c r="F239" s="56" t="s">
        <v>2</v>
      </c>
      <c r="G239" s="56">
        <v>0</v>
      </c>
      <c r="H239" s="57">
        <v>0</v>
      </c>
      <c r="I239" s="56" t="s">
        <v>190</v>
      </c>
      <c r="J239" s="58">
        <v>2.2004101659332749</v>
      </c>
      <c r="K239" s="59">
        <f>('Opportunity List'!$J239*Convert_PJ_to_MWh)/1000</f>
        <v>611.22504609258124</v>
      </c>
      <c r="L239" s="59">
        <v>193.36445621404025</v>
      </c>
      <c r="M239" s="59">
        <f>'Opportunity List'!$N239/Convert_GJ_to_MWh</f>
        <v>11379.59999089632</v>
      </c>
      <c r="N239" s="59">
        <v>3161</v>
      </c>
      <c r="O239" s="60">
        <v>0.32000000000000006</v>
      </c>
      <c r="P239" s="59">
        <f>'Opportunity List'!$L239*'Opportunity List'!$O239</f>
        <v>61.87662598849289</v>
      </c>
      <c r="Q239" s="60">
        <v>0.3</v>
      </c>
      <c r="R239" s="59">
        <f>'Opportunity List'!$J239*'Opportunity List'!$Q239*Convert_PJ_to_MWh</f>
        <v>183367.51382777438</v>
      </c>
      <c r="S239" s="60">
        <v>0.15000000000000002</v>
      </c>
      <c r="T239" s="59">
        <v>25</v>
      </c>
      <c r="U239" s="59">
        <v>0</v>
      </c>
      <c r="V239" s="59">
        <f>(('Opportunity List'!$R239*'Opportunity List'!$S239)*'Opportunity List'!$O239)*'Opportunity List'!$T239</f>
        <v>220041.01659332932</v>
      </c>
      <c r="W239" s="59">
        <f>'Opportunity List'!$Y239*'Opportunity List'!$P239</f>
        <v>8801.6406637331711</v>
      </c>
      <c r="X239" s="59">
        <f>IF('Opportunity List'!$P239=0,0,IF(OR('Opportunity List'!$A239={600,601}),4.52,IF(OR('Opportunity List'!$A239={602,603,604,605}),1.9,('Opportunity List'!$V239/'Opportunity List'!$P239))))</f>
        <v>3556.1250000000005</v>
      </c>
      <c r="Y239" s="59">
        <f>IF('Opportunity List'!$X239=0,0,'Opportunity List'!$X239/'Opportunity List'!$T239)</f>
        <v>142.245</v>
      </c>
      <c r="Z239" s="61">
        <f>'Opportunity List'!$W239*'Opportunity List'!$H239</f>
        <v>0</v>
      </c>
      <c r="AA239" s="61">
        <f>'Opportunity List'!$Z239+'Opportunity List'!$W239</f>
        <v>8801.6406637331711</v>
      </c>
      <c r="AB239" s="61">
        <f>IF('Opportunity List'!$F239="Electricity", 'Opportunity List'!$W239, 0)+IF('Opportunity List'!$G239="Electricity",'Opportunity List'!$Z239,0)</f>
        <v>8801.6406637331711</v>
      </c>
      <c r="AC239" s="61">
        <f>IF('Opportunity List'!$F239="Natural Gas",'Opportunity List'!$W239, 0)+IF('Opportunity List'!$G239="Natural Gas",'Opportunity List'!$Z239,0)</f>
        <v>0</v>
      </c>
      <c r="AD239" s="61">
        <f>'Opportunity List'!$Y239*VLOOKUP('Opportunity List'!$T239,'Discount rate'!$B$4:$D$45,3,FALSE)</f>
        <v>1799.9089391907005</v>
      </c>
      <c r="AE239" s="59">
        <v>264169.86801525654</v>
      </c>
      <c r="AF239" s="62" t="s">
        <v>164</v>
      </c>
      <c r="AG239" s="63">
        <v>0</v>
      </c>
      <c r="AH239" s="64">
        <f>'Opportunity List'!$AG239*VLOOKUP('Opportunity List'!$T239,'Discount rate'!$B$4:$D$45,3,FALSE)</f>
        <v>0</v>
      </c>
      <c r="AI239" s="59">
        <f>'Opportunity List'!$AE239-'Opportunity List'!$AH239</f>
        <v>264169.86801525654</v>
      </c>
      <c r="AJ239" s="64">
        <f>'Opportunity List'!$AI239/'Opportunity List'!$AD239</f>
        <v>146.76846270569453</v>
      </c>
      <c r="AK239" s="59">
        <f>'Opportunity List'!$P239*'Opportunity List'!$AE239</f>
        <v>16345940.120609559</v>
      </c>
      <c r="AL239" s="59">
        <v>6264</v>
      </c>
      <c r="AM239" s="65">
        <v>0.80779612865504935</v>
      </c>
      <c r="AN239" s="65">
        <v>0.69339349085267821</v>
      </c>
      <c r="AO239" s="65">
        <v>0.68583010428886415</v>
      </c>
      <c r="AP239" s="65">
        <v>0.22518456405730342</v>
      </c>
      <c r="AQ239" s="65">
        <v>0.91991868844188285</v>
      </c>
      <c r="AR239" s="65">
        <v>0.40574178837908309</v>
      </c>
      <c r="AS239" s="65" t="e">
        <f>#VALUE!</f>
        <v>#VALUE!</v>
      </c>
      <c r="AT239" s="65" t="e">
        <f>#VALUE!</f>
        <v>#VALUE!</v>
      </c>
      <c r="AU239" s="65" t="e">
        <f>#VALUE!</f>
        <v>#VALUE!</v>
      </c>
      <c r="AV239" s="65" t="e">
        <f>#VALUE!</f>
        <v>#VALUE!</v>
      </c>
      <c r="AW239" s="65" t="e">
        <f>#VALUE!</f>
        <v>#VALUE!</v>
      </c>
      <c r="AX239" s="56" t="str">
        <f>IF('Opportunity List'!$AY239&lt;=0.1,"Early",IF(AND('Opportunity List'!$AY239&gt;0.1,'Opportunity List'!$AY239&lt;=0.25),"Establishing","Mature"))</f>
        <v>Establishing</v>
      </c>
      <c r="AY239" s="105">
        <v>0.25</v>
      </c>
      <c r="AZ239" s="11"/>
      <c r="BA239" s="11"/>
      <c r="BB239" s="11"/>
      <c r="BD239" s="11"/>
      <c r="BE239" s="11"/>
      <c r="BF239" s="11"/>
    </row>
    <row r="240" spans="1:58" x14ac:dyDescent="0.25">
      <c r="A240" s="104">
        <v>379</v>
      </c>
      <c r="B240" s="56" t="s">
        <v>222</v>
      </c>
      <c r="C240" s="56" t="s">
        <v>5</v>
      </c>
      <c r="D240" s="56" t="s">
        <v>214</v>
      </c>
      <c r="E240" s="56" t="s">
        <v>186</v>
      </c>
      <c r="F240" s="56" t="s">
        <v>2</v>
      </c>
      <c r="G240" s="56">
        <v>0</v>
      </c>
      <c r="H240" s="57">
        <v>0</v>
      </c>
      <c r="I240" s="56" t="s">
        <v>190</v>
      </c>
      <c r="J240" s="58">
        <v>2.2004101659332749</v>
      </c>
      <c r="K240" s="59">
        <f>('Opportunity List'!$J240*Convert_PJ_to_MWh)/1000</f>
        <v>611.22504609258124</v>
      </c>
      <c r="L240" s="59">
        <v>193.36445621404025</v>
      </c>
      <c r="M240" s="59">
        <f>'Opportunity List'!$N240/Convert_GJ_to_MWh</f>
        <v>11379.59999089632</v>
      </c>
      <c r="N240" s="59">
        <v>3161</v>
      </c>
      <c r="O240" s="60">
        <v>0.31999999999999995</v>
      </c>
      <c r="P240" s="59">
        <f>'Opportunity List'!$L240*'Opportunity List'!$O240</f>
        <v>61.876625988492869</v>
      </c>
      <c r="Q240" s="60">
        <v>0.6</v>
      </c>
      <c r="R240" s="59">
        <f>'Opportunity List'!$J240*'Opportunity List'!$Q240*Convert_PJ_to_MWh</f>
        <v>366735.02765554877</v>
      </c>
      <c r="S240" s="60">
        <v>3.3333333333333333E-2</v>
      </c>
      <c r="T240" s="59">
        <v>8</v>
      </c>
      <c r="U240" s="59">
        <v>0</v>
      </c>
      <c r="V240" s="59">
        <f>(('Opportunity List'!$R240*'Opportunity List'!$S240)*'Opportunity List'!$O240)*'Opportunity List'!$T240</f>
        <v>31294.722359940159</v>
      </c>
      <c r="W240" s="59">
        <f>'Opportunity List'!$Y240*'Opportunity List'!$P240</f>
        <v>3911.8402949925198</v>
      </c>
      <c r="X240" s="59">
        <f>IF('Opportunity List'!$P240=0,0,IF(OR('Opportunity List'!$A240={600,601}),4.52,IF(OR('Opportunity List'!$A240={602,603,604,605}),1.9,('Opportunity List'!$V240/'Opportunity List'!$P240))))</f>
        <v>505.7600000000001</v>
      </c>
      <c r="Y240" s="59">
        <f>IF('Opportunity List'!$X240=0,0,'Opportunity List'!$X240/'Opportunity List'!$T240)</f>
        <v>63.220000000000013</v>
      </c>
      <c r="Z240" s="61">
        <f>'Opportunity List'!$W240*'Opportunity List'!$H240</f>
        <v>0</v>
      </c>
      <c r="AA240" s="61">
        <f>'Opportunity List'!$Z240+'Opportunity List'!$W240</f>
        <v>3911.8402949925198</v>
      </c>
      <c r="AB240" s="61">
        <f>IF('Opportunity List'!$F240="Electricity", 'Opportunity List'!$W240, 0)+IF('Opportunity List'!$G240="Electricity",'Opportunity List'!$Z240,0)</f>
        <v>3911.8402949925198</v>
      </c>
      <c r="AC240" s="61">
        <f>IF('Opportunity List'!$F240="Natural Gas",'Opportunity List'!$W240, 0)+IF('Opportunity List'!$G240="Natural Gas",'Opportunity List'!$Z240,0)</f>
        <v>0</v>
      </c>
      <c r="AD240" s="61">
        <f>'Opportunity List'!$Y240*VLOOKUP('Opportunity List'!$T240,'Discount rate'!$B$4:$D$45,3,FALSE)</f>
        <v>440.72549156283247</v>
      </c>
      <c r="AE240" s="59">
        <v>42267.178882441032</v>
      </c>
      <c r="AF240" s="62" t="s">
        <v>164</v>
      </c>
      <c r="AG240" s="63">
        <v>0</v>
      </c>
      <c r="AH240" s="64">
        <f>'Opportunity List'!$AG240*VLOOKUP('Opportunity List'!$T240,'Discount rate'!$B$4:$D$45,3,FALSE)</f>
        <v>0</v>
      </c>
      <c r="AI240" s="59">
        <f>'Opportunity List'!$AE240-'Opportunity List'!$AH240</f>
        <v>42267.178882441032</v>
      </c>
      <c r="AJ240" s="64">
        <f>'Opportunity List'!$AI240/'Opportunity List'!$AD240</f>
        <v>95.903640001760976</v>
      </c>
      <c r="AK240" s="59">
        <f>'Opportunity List'!$P240*'Opportunity List'!$AE240</f>
        <v>2615350.4192975275</v>
      </c>
      <c r="AL240" s="59">
        <v>6264</v>
      </c>
      <c r="AM240" s="65">
        <v>0.44212962961808655</v>
      </c>
      <c r="AN240" s="65">
        <v>0.43749999998817518</v>
      </c>
      <c r="AO240" s="65">
        <v>0.59999999999594567</v>
      </c>
      <c r="AP240" s="65">
        <v>0.13888888887706399</v>
      </c>
      <c r="AQ240" s="65">
        <v>0.22222222223573632</v>
      </c>
      <c r="AR240" s="65">
        <v>0.27777777776933144</v>
      </c>
      <c r="AS240" s="65" t="e">
        <f>#VALUE!</f>
        <v>#VALUE!</v>
      </c>
      <c r="AT240" s="65" t="e">
        <f>#VALUE!</f>
        <v>#VALUE!</v>
      </c>
      <c r="AU240" s="65" t="e">
        <f>#VALUE!</f>
        <v>#VALUE!</v>
      </c>
      <c r="AV240" s="65" t="e">
        <f>#VALUE!</f>
        <v>#VALUE!</v>
      </c>
      <c r="AW240" s="65" t="e">
        <f>#VALUE!</f>
        <v>#VALUE!</v>
      </c>
      <c r="AX240" s="56" t="str">
        <f>IF('Opportunity List'!$AY240&lt;=0.1,"Early",IF(AND('Opportunity List'!$AY240&gt;0.1,'Opportunity List'!$AY240&lt;=0.25),"Establishing","Mature"))</f>
        <v>Mature</v>
      </c>
      <c r="AY240" s="105">
        <v>0.68</v>
      </c>
      <c r="AZ240" s="11"/>
      <c r="BA240" s="11"/>
      <c r="BB240" s="11"/>
      <c r="BD240" s="11"/>
      <c r="BE240" s="11"/>
      <c r="BF240" s="11"/>
    </row>
    <row r="241" spans="1:58" x14ac:dyDescent="0.25">
      <c r="A241" s="104">
        <v>152</v>
      </c>
      <c r="B241" s="56" t="s">
        <v>237</v>
      </c>
      <c r="C241" s="56" t="s">
        <v>5</v>
      </c>
      <c r="D241" s="56" t="s">
        <v>214</v>
      </c>
      <c r="E241" s="56" t="s">
        <v>186</v>
      </c>
      <c r="F241" s="56" t="s">
        <v>2</v>
      </c>
      <c r="G241" s="56">
        <v>0</v>
      </c>
      <c r="H241" s="57">
        <v>0</v>
      </c>
      <c r="I241" s="56" t="s">
        <v>190</v>
      </c>
      <c r="J241" s="58">
        <v>2.2004101659332749</v>
      </c>
      <c r="K241" s="59">
        <f>('Opportunity List'!$J241*Convert_PJ_to_MWh)/1000</f>
        <v>611.22504609258124</v>
      </c>
      <c r="L241" s="59">
        <v>193.36445621404025</v>
      </c>
      <c r="M241" s="59">
        <f>'Opportunity List'!$N241/Convert_GJ_to_MWh</f>
        <v>11379.59999089632</v>
      </c>
      <c r="N241" s="59">
        <v>3161</v>
      </c>
      <c r="O241" s="60">
        <v>0.24</v>
      </c>
      <c r="P241" s="59">
        <f>'Opportunity List'!$L241*'Opportunity List'!$O241</f>
        <v>46.40746949136966</v>
      </c>
      <c r="Q241" s="60">
        <v>0.6</v>
      </c>
      <c r="R241" s="59">
        <f>'Opportunity List'!$J241*'Opportunity List'!$Q241*Convert_PJ_to_MWh</f>
        <v>366735.02765554877</v>
      </c>
      <c r="S241" s="60">
        <v>4.7096187560323136E-3</v>
      </c>
      <c r="T241" s="59">
        <v>10</v>
      </c>
      <c r="U241" s="59">
        <v>0</v>
      </c>
      <c r="V241" s="59">
        <f>(('Opportunity List'!$R241*'Opportunity List'!$S241)*'Opportunity List'!$O241)*'Opportunity List'!$T241</f>
        <v>4145.2371953774436</v>
      </c>
      <c r="W241" s="59">
        <f>'Opportunity List'!$Y241*'Opportunity List'!$P241</f>
        <v>414.5237195377444</v>
      </c>
      <c r="X241" s="59">
        <f>IF('Opportunity List'!$P241=0,0,IF(OR('Opportunity List'!$A241={600,601}),4.52,IF(OR('Opportunity List'!$A241={602,603,604,605}),1.9,('Opportunity List'!$V241/'Opportunity List'!$P241))))</f>
        <v>89.322629326908853</v>
      </c>
      <c r="Y241" s="59">
        <f>IF('Opportunity List'!$X241=0,0,'Opportunity List'!$X241/'Opportunity List'!$T241)</f>
        <v>8.932262932690886</v>
      </c>
      <c r="Z241" s="61">
        <f>'Opportunity List'!$W241*'Opportunity List'!$H241</f>
        <v>0</v>
      </c>
      <c r="AA241" s="61">
        <f>'Opportunity List'!$Z241+'Opportunity List'!$W241</f>
        <v>414.5237195377444</v>
      </c>
      <c r="AB241" s="61">
        <f>IF('Opportunity List'!$F241="Electricity", 'Opportunity List'!$W241, 0)+IF('Opportunity List'!$G241="Electricity",'Opportunity List'!$Z241,0)</f>
        <v>414.5237195377444</v>
      </c>
      <c r="AC241" s="61">
        <f>IF('Opportunity List'!$F241="Natural Gas",'Opportunity List'!$W241, 0)+IF('Opportunity List'!$G241="Natural Gas",'Opportunity List'!$Z241,0)</f>
        <v>0</v>
      </c>
      <c r="AD241" s="61">
        <f>'Opportunity List'!$Y241*VLOOKUP('Opportunity List'!$T241,'Discount rate'!$B$4:$D$45,3,FALSE)</f>
        <v>71.668739985495094</v>
      </c>
      <c r="AE241" s="59">
        <v>190.9270000227863</v>
      </c>
      <c r="AF241" s="62" t="s">
        <v>164</v>
      </c>
      <c r="AG241" s="63">
        <v>0</v>
      </c>
      <c r="AH241" s="64">
        <f>'Opportunity List'!$AG241*VLOOKUP('Opportunity List'!$T241,'Discount rate'!$B$4:$D$45,3,FALSE)</f>
        <v>0</v>
      </c>
      <c r="AI241" s="59">
        <f>'Opportunity List'!$AE241-'Opportunity List'!$AH241</f>
        <v>190.9270000227863</v>
      </c>
      <c r="AJ241" s="64">
        <f>'Opportunity List'!$AI241/'Opportunity List'!$AD241</f>
        <v>2.6640206045401058</v>
      </c>
      <c r="AK241" s="59">
        <f>'Opportunity List'!$P241*'Opportunity List'!$AE241</f>
        <v>8860.4389286361893</v>
      </c>
      <c r="AL241" s="59">
        <v>6264</v>
      </c>
      <c r="AM241" s="65">
        <v>0.44212962961808655</v>
      </c>
      <c r="AN241" s="65">
        <v>0.43749999998817518</v>
      </c>
      <c r="AO241" s="65">
        <v>0.59999999999594567</v>
      </c>
      <c r="AP241" s="65">
        <v>0.13888888887706399</v>
      </c>
      <c r="AQ241" s="65">
        <v>0.22222222223573632</v>
      </c>
      <c r="AR241" s="65">
        <v>0.27777777776933144</v>
      </c>
      <c r="AS241" s="65" t="e">
        <f>#VALUE!</f>
        <v>#VALUE!</v>
      </c>
      <c r="AT241" s="65" t="e">
        <f>#VALUE!</f>
        <v>#VALUE!</v>
      </c>
      <c r="AU241" s="65" t="e">
        <f>#VALUE!</f>
        <v>#VALUE!</v>
      </c>
      <c r="AV241" s="65" t="e">
        <f>#VALUE!</f>
        <v>#VALUE!</v>
      </c>
      <c r="AW241" s="65" t="e">
        <f>#VALUE!</f>
        <v>#VALUE!</v>
      </c>
      <c r="AX241" s="56" t="str">
        <f>IF('Opportunity List'!$AY241&lt;=0.1,"Early",IF(AND('Opportunity List'!$AY241&gt;0.1,'Opportunity List'!$AY241&lt;=0.25),"Establishing","Mature"))</f>
        <v>Mature</v>
      </c>
      <c r="AY241" s="105">
        <v>0.76</v>
      </c>
      <c r="AZ241" s="11"/>
      <c r="BA241" s="11"/>
      <c r="BB241" s="11"/>
      <c r="BD241" s="11"/>
      <c r="BE241" s="11"/>
      <c r="BF241" s="11"/>
    </row>
    <row r="242" spans="1:58" x14ac:dyDescent="0.25">
      <c r="A242" s="104">
        <v>386</v>
      </c>
      <c r="B242" s="56" t="s">
        <v>308</v>
      </c>
      <c r="C242" s="56" t="s">
        <v>5</v>
      </c>
      <c r="D242" s="56" t="s">
        <v>214</v>
      </c>
      <c r="E242" s="56" t="s">
        <v>186</v>
      </c>
      <c r="F242" s="56" t="s">
        <v>2</v>
      </c>
      <c r="G242" s="56">
        <v>0</v>
      </c>
      <c r="H242" s="57">
        <v>0</v>
      </c>
      <c r="I242" s="56" t="s">
        <v>190</v>
      </c>
      <c r="J242" s="58">
        <v>2.2004101659332749</v>
      </c>
      <c r="K242" s="59">
        <f>('Opportunity List'!$J242*Convert_PJ_to_MWh)/1000</f>
        <v>611.22504609258124</v>
      </c>
      <c r="L242" s="59">
        <v>193.36445621404025</v>
      </c>
      <c r="M242" s="59">
        <f>'Opportunity List'!$N242/Convert_GJ_to_MWh</f>
        <v>11379.59999089632</v>
      </c>
      <c r="N242" s="59">
        <v>3161</v>
      </c>
      <c r="O242" s="60">
        <v>0.6</v>
      </c>
      <c r="P242" s="59">
        <f>'Opportunity List'!$L242*'Opportunity List'!$O242</f>
        <v>116.01867372842415</v>
      </c>
      <c r="Q242" s="60">
        <v>0.6</v>
      </c>
      <c r="R242" s="59">
        <f>'Opportunity List'!$J242*'Opportunity List'!$Q242*Convert_PJ_to_MWh</f>
        <v>366735.02765554877</v>
      </c>
      <c r="S242" s="60">
        <v>0.16666666666666669</v>
      </c>
      <c r="T242" s="59">
        <v>7</v>
      </c>
      <c r="U242" s="59">
        <v>0</v>
      </c>
      <c r="V242" s="59">
        <f>(('Opportunity List'!$R242*'Opportunity List'!$S242)*'Opportunity List'!$O242)*'Opportunity List'!$T242</f>
        <v>256714.51935888414</v>
      </c>
      <c r="W242" s="59">
        <f>'Opportunity List'!$Y242*'Opportunity List'!$P242</f>
        <v>36673.502765554877</v>
      </c>
      <c r="X242" s="59">
        <f>IF('Opportunity List'!$P242=0,0,IF(OR('Opportunity List'!$A242={600,601}),4.52,IF(OR('Opportunity List'!$A242={602,603,604,605}),1.9,('Opportunity List'!$V242/'Opportunity List'!$P242))))</f>
        <v>2212.7000000000003</v>
      </c>
      <c r="Y242" s="59">
        <f>IF('Opportunity List'!$X242=0,0,'Opportunity List'!$X242/'Opportunity List'!$T242)</f>
        <v>316.10000000000002</v>
      </c>
      <c r="Z242" s="61">
        <f>'Opportunity List'!$W242*'Opportunity List'!$H242</f>
        <v>0</v>
      </c>
      <c r="AA242" s="61">
        <f>'Opportunity List'!$Z242+'Opportunity List'!$W242</f>
        <v>36673.502765554877</v>
      </c>
      <c r="AB242" s="61">
        <f>IF('Opportunity List'!$F242="Electricity", 'Opportunity List'!$W242, 0)+IF('Opportunity List'!$G242="Electricity",'Opportunity List'!$Z242,0)</f>
        <v>36673.502765554877</v>
      </c>
      <c r="AC242" s="61">
        <f>IF('Opportunity List'!$F242="Natural Gas",'Opportunity List'!$W242, 0)+IF('Opportunity List'!$G242="Natural Gas",'Opportunity List'!$Z242,0)</f>
        <v>0</v>
      </c>
      <c r="AD242" s="61">
        <f>'Opportunity List'!$Y242*VLOOKUP('Opportunity List'!$T242,'Discount rate'!$B$4:$D$45,3,FALSE)</f>
        <v>2019.6543798611533</v>
      </c>
      <c r="AE242" s="59">
        <v>211335.89441220521</v>
      </c>
      <c r="AF242" s="62" t="s">
        <v>164</v>
      </c>
      <c r="AG242" s="63">
        <v>0</v>
      </c>
      <c r="AH242" s="64">
        <f>'Opportunity List'!$AG242*VLOOKUP('Opportunity List'!$T242,'Discount rate'!$B$4:$D$45,3,FALSE)</f>
        <v>0</v>
      </c>
      <c r="AI242" s="59">
        <f>'Opportunity List'!$AE242-'Opportunity List'!$AH242</f>
        <v>211335.89441220521</v>
      </c>
      <c r="AJ242" s="64">
        <f>'Opportunity List'!$AI242/'Opportunity List'!$AD242</f>
        <v>104.63963365193904</v>
      </c>
      <c r="AK242" s="59">
        <f>'Opportunity List'!$P242*'Opportunity List'!$AE242</f>
        <v>24518910.180914331</v>
      </c>
      <c r="AL242" s="59">
        <v>6264</v>
      </c>
      <c r="AM242" s="65">
        <v>0.44212962961808655</v>
      </c>
      <c r="AN242" s="65">
        <v>0.43749999998817518</v>
      </c>
      <c r="AO242" s="65">
        <v>0.59999999999594567</v>
      </c>
      <c r="AP242" s="65">
        <v>0.13888888887706399</v>
      </c>
      <c r="AQ242" s="65">
        <v>0.22222222223573632</v>
      </c>
      <c r="AR242" s="65">
        <v>0.27777777776933144</v>
      </c>
      <c r="AS242" s="65" t="e">
        <f>#VALUE!</f>
        <v>#VALUE!</v>
      </c>
      <c r="AT242" s="65" t="e">
        <f>#VALUE!</f>
        <v>#VALUE!</v>
      </c>
      <c r="AU242" s="65" t="e">
        <f>#VALUE!</f>
        <v>#VALUE!</v>
      </c>
      <c r="AV242" s="65" t="e">
        <f>#VALUE!</f>
        <v>#VALUE!</v>
      </c>
      <c r="AW242" s="65" t="e">
        <f>#VALUE!</f>
        <v>#VALUE!</v>
      </c>
      <c r="AX242" s="56" t="str">
        <f>IF('Opportunity List'!$AY242&lt;=0.1,"Early",IF(AND('Opportunity List'!$AY242&gt;0.1,'Opportunity List'!$AY242&lt;=0.25),"Establishing","Mature"))</f>
        <v>Mature</v>
      </c>
      <c r="AY242" s="105">
        <v>0.4</v>
      </c>
      <c r="AZ242" s="11"/>
      <c r="BA242" s="11"/>
      <c r="BB242" s="11"/>
      <c r="BD242" s="11"/>
      <c r="BE242" s="11"/>
      <c r="BF242" s="11"/>
    </row>
    <row r="243" spans="1:58" x14ac:dyDescent="0.25">
      <c r="A243" s="104">
        <v>297</v>
      </c>
      <c r="B243" s="56" t="s">
        <v>309</v>
      </c>
      <c r="C243" s="56" t="s">
        <v>5</v>
      </c>
      <c r="D243" s="56" t="s">
        <v>214</v>
      </c>
      <c r="E243" s="56" t="s">
        <v>186</v>
      </c>
      <c r="F243" s="56" t="s">
        <v>2</v>
      </c>
      <c r="G243" s="56">
        <v>0</v>
      </c>
      <c r="H243" s="57">
        <v>0</v>
      </c>
      <c r="I243" s="56" t="s">
        <v>190</v>
      </c>
      <c r="J243" s="58">
        <v>2.2004101659332749</v>
      </c>
      <c r="K243" s="59">
        <f>('Opportunity List'!$J243*Convert_PJ_to_MWh)/1000</f>
        <v>611.22504609258124</v>
      </c>
      <c r="L243" s="59">
        <v>193.36445621404025</v>
      </c>
      <c r="M243" s="59">
        <f>'Opportunity List'!$N243/Convert_GJ_to_MWh</f>
        <v>11379.59999089632</v>
      </c>
      <c r="N243" s="59">
        <v>3161</v>
      </c>
      <c r="O243" s="60">
        <v>0.6</v>
      </c>
      <c r="P243" s="59">
        <f>'Opportunity List'!$L243*'Opportunity List'!$O243</f>
        <v>116.01867372842415</v>
      </c>
      <c r="Q243" s="60">
        <v>0.6</v>
      </c>
      <c r="R243" s="59">
        <f>'Opportunity List'!$J243*'Opportunity List'!$Q243*Convert_PJ_to_MWh</f>
        <v>366735.02765554877</v>
      </c>
      <c r="S243" s="60">
        <v>1.3054632889629119E-2</v>
      </c>
      <c r="T243" s="59">
        <v>7</v>
      </c>
      <c r="U243" s="59">
        <v>0</v>
      </c>
      <c r="V243" s="59">
        <f>(('Opportunity List'!$R243*'Opportunity List'!$S243)*'Opportunity List'!$O243)*'Opportunity List'!$T243</f>
        <v>20107.88284600692</v>
      </c>
      <c r="W243" s="59">
        <f>'Opportunity List'!$Y243*'Opportunity List'!$P243</f>
        <v>2872.5546922867024</v>
      </c>
      <c r="X243" s="59">
        <f>IF('Opportunity List'!$P243=0,0,IF(OR('Opportunity List'!$A243={600,601}),4.52,IF(OR('Opportunity List'!$A243={602,603,604,605}),1.9,('Opportunity List'!$V243/'Opportunity List'!$P243))))</f>
        <v>173.31591716929412</v>
      </c>
      <c r="Y243" s="59">
        <f>IF('Opportunity List'!$X243=0,0,'Opportunity List'!$X243/'Opportunity List'!$T243)</f>
        <v>24.759416738470588</v>
      </c>
      <c r="Z243" s="61">
        <f>'Opportunity List'!$W243*'Opportunity List'!$H243</f>
        <v>0</v>
      </c>
      <c r="AA243" s="61">
        <f>'Opportunity List'!$Z243+'Opportunity List'!$W243</f>
        <v>2872.5546922867024</v>
      </c>
      <c r="AB243" s="61">
        <f>IF('Opportunity List'!$F243="Electricity", 'Opportunity List'!$W243, 0)+IF('Opportunity List'!$G243="Electricity",'Opportunity List'!$Z243,0)</f>
        <v>2872.5546922867024</v>
      </c>
      <c r="AC243" s="61">
        <f>IF('Opportunity List'!$F243="Natural Gas",'Opportunity List'!$W243, 0)+IF('Opportunity List'!$G243="Natural Gas",'Opportunity List'!$Z243,0)</f>
        <v>0</v>
      </c>
      <c r="AD243" s="61">
        <f>'Opportunity List'!$Y243*VLOOKUP('Opportunity List'!$T243,'Discount rate'!$B$4:$D$45,3,FALSE)</f>
        <v>158.19507895811347</v>
      </c>
      <c r="AE243" s="59">
        <v>8276.7375538582801</v>
      </c>
      <c r="AF243" s="62" t="s">
        <v>164</v>
      </c>
      <c r="AG243" s="63">
        <v>0</v>
      </c>
      <c r="AH243" s="64">
        <f>'Opportunity List'!$AG243*VLOOKUP('Opportunity List'!$T243,'Discount rate'!$B$4:$D$45,3,FALSE)</f>
        <v>0</v>
      </c>
      <c r="AI243" s="59">
        <f>'Opportunity List'!$AE243-'Opportunity List'!$AH243</f>
        <v>8276.7375538582801</v>
      </c>
      <c r="AJ243" s="64">
        <f>'Opportunity List'!$AI243/'Opportunity List'!$AD243</f>
        <v>52.319816825969511</v>
      </c>
      <c r="AK243" s="59">
        <f>'Opportunity List'!$P243*'Opportunity List'!$AE243</f>
        <v>960256.11379687919</v>
      </c>
      <c r="AL243" s="59">
        <v>6264</v>
      </c>
      <c r="AM243" s="65">
        <v>0.44212962961808655</v>
      </c>
      <c r="AN243" s="65">
        <v>0.43749999998817518</v>
      </c>
      <c r="AO243" s="65">
        <v>0.59999999999594567</v>
      </c>
      <c r="AP243" s="65">
        <v>0.13888888887706399</v>
      </c>
      <c r="AQ243" s="65">
        <v>0.22222222223573632</v>
      </c>
      <c r="AR243" s="65">
        <v>0.27777777776933144</v>
      </c>
      <c r="AS243" s="65" t="e">
        <f>#VALUE!</f>
        <v>#VALUE!</v>
      </c>
      <c r="AT243" s="65" t="e">
        <f>#VALUE!</f>
        <v>#VALUE!</v>
      </c>
      <c r="AU243" s="65" t="e">
        <f>#VALUE!</f>
        <v>#VALUE!</v>
      </c>
      <c r="AV243" s="65" t="e">
        <f>#VALUE!</f>
        <v>#VALUE!</v>
      </c>
      <c r="AW243" s="65" t="e">
        <f>#VALUE!</f>
        <v>#VALUE!</v>
      </c>
      <c r="AX243" s="56" t="str">
        <f>IF('Opportunity List'!$AY243&lt;=0.1,"Early",IF(AND('Opportunity List'!$AY243&gt;0.1,'Opportunity List'!$AY243&lt;=0.25),"Establishing","Mature"))</f>
        <v>Mature</v>
      </c>
      <c r="AY243" s="105">
        <v>0.4</v>
      </c>
      <c r="AZ243" s="11"/>
      <c r="BA243" s="11"/>
      <c r="BB243" s="11"/>
      <c r="BD243" s="11"/>
      <c r="BE243" s="11"/>
      <c r="BF243" s="11"/>
    </row>
    <row r="244" spans="1:58" x14ac:dyDescent="0.25">
      <c r="A244" s="104">
        <v>279</v>
      </c>
      <c r="B244" s="56" t="s">
        <v>310</v>
      </c>
      <c r="C244" s="56" t="s">
        <v>5</v>
      </c>
      <c r="D244" s="56" t="s">
        <v>214</v>
      </c>
      <c r="E244" s="56" t="s">
        <v>186</v>
      </c>
      <c r="F244" s="56" t="s">
        <v>2</v>
      </c>
      <c r="G244" s="56">
        <v>0</v>
      </c>
      <c r="H244" s="57">
        <v>0</v>
      </c>
      <c r="I244" s="56" t="s">
        <v>190</v>
      </c>
      <c r="J244" s="58">
        <v>2.2004101659332749</v>
      </c>
      <c r="K244" s="59">
        <f>('Opportunity List'!$J244*Convert_PJ_to_MWh)/1000</f>
        <v>611.22504609258124</v>
      </c>
      <c r="L244" s="59">
        <v>193.36445621404025</v>
      </c>
      <c r="M244" s="59">
        <f>'Opportunity List'!$N244/Convert_GJ_to_MWh</f>
        <v>11379.59999089632</v>
      </c>
      <c r="N244" s="59">
        <v>3161</v>
      </c>
      <c r="O244" s="60">
        <v>0.36000000000000004</v>
      </c>
      <c r="P244" s="59">
        <f>'Opportunity List'!$L244*'Opportunity List'!$O244</f>
        <v>69.611204237054494</v>
      </c>
      <c r="Q244" s="60">
        <v>0.6</v>
      </c>
      <c r="R244" s="59">
        <f>'Opportunity List'!$J244*'Opportunity List'!$Q244*Convert_PJ_to_MWh</f>
        <v>366735.02765554877</v>
      </c>
      <c r="S244" s="60">
        <v>1.0485057839391789E-2</v>
      </c>
      <c r="T244" s="59">
        <v>13</v>
      </c>
      <c r="U244" s="59">
        <v>0</v>
      </c>
      <c r="V244" s="59">
        <f>(('Opportunity List'!$R244*'Opportunity List'!$S244)*'Opportunity List'!$O244)*'Opportunity List'!$T244</f>
        <v>17995.713730953081</v>
      </c>
      <c r="W244" s="59">
        <f>'Opportunity List'!$Y244*'Opportunity List'!$P244</f>
        <v>1384.2856716117753</v>
      </c>
      <c r="X244" s="59">
        <f>IF('Opportunity List'!$P244=0,0,IF(OR('Opportunity List'!$A244={600,601}),4.52,IF(OR('Opportunity List'!$A244={602,603,604,605}),1.9,('Opportunity List'!$V244/'Opportunity List'!$P244))))</f>
        <v>258.51748907647607</v>
      </c>
      <c r="Y244" s="59">
        <f>IF('Opportunity List'!$X244=0,0,'Opportunity List'!$X244/'Opportunity List'!$T244)</f>
        <v>19.885960698190466</v>
      </c>
      <c r="Z244" s="61">
        <f>'Opportunity List'!$W244*'Opportunity List'!$H244</f>
        <v>0</v>
      </c>
      <c r="AA244" s="61">
        <f>'Opportunity List'!$Z244+'Opportunity List'!$W244</f>
        <v>1384.2856716117753</v>
      </c>
      <c r="AB244" s="61">
        <f>IF('Opportunity List'!$F244="Electricity", 'Opportunity List'!$W244, 0)+IF('Opportunity List'!$G244="Electricity",'Opportunity List'!$Z244,0)</f>
        <v>1384.2856716117753</v>
      </c>
      <c r="AC244" s="61">
        <f>IF('Opportunity List'!$F244="Natural Gas",'Opportunity List'!$W244, 0)+IF('Opportunity List'!$G244="Natural Gas",'Opportunity List'!$Z244,0)</f>
        <v>0</v>
      </c>
      <c r="AD244" s="61">
        <f>'Opportunity List'!$Y244*VLOOKUP('Opportunity List'!$T244,'Discount rate'!$B$4:$D$45,3,FALSE)</f>
        <v>186.08587493151475</v>
      </c>
      <c r="AE244" s="59">
        <v>8309.5090366933782</v>
      </c>
      <c r="AF244" s="62" t="s">
        <v>164</v>
      </c>
      <c r="AG244" s="63">
        <v>0</v>
      </c>
      <c r="AH244" s="64">
        <f>'Opportunity List'!$AG244*VLOOKUP('Opportunity List'!$T244,'Discount rate'!$B$4:$D$45,3,FALSE)</f>
        <v>0</v>
      </c>
      <c r="AI244" s="59">
        <f>'Opportunity List'!$AE244-'Opportunity List'!$AH244</f>
        <v>8309.5090366933782</v>
      </c>
      <c r="AJ244" s="64">
        <f>'Opportunity List'!$AI244/'Opportunity List'!$AD244</f>
        <v>44.654163244531752</v>
      </c>
      <c r="AK244" s="59">
        <f>'Opportunity List'!$P244*'Opportunity List'!$AE244</f>
        <v>578434.93066291267</v>
      </c>
      <c r="AL244" s="59">
        <v>6264</v>
      </c>
      <c r="AM244" s="65">
        <v>0.44212962961808655</v>
      </c>
      <c r="AN244" s="65">
        <v>0.43749999998817518</v>
      </c>
      <c r="AO244" s="65">
        <v>0.59999999999594567</v>
      </c>
      <c r="AP244" s="65">
        <v>0.13888888887706399</v>
      </c>
      <c r="AQ244" s="65">
        <v>0.22222222223573632</v>
      </c>
      <c r="AR244" s="65">
        <v>0.27777777776933144</v>
      </c>
      <c r="AS244" s="65" t="e">
        <f>#VALUE!</f>
        <v>#VALUE!</v>
      </c>
      <c r="AT244" s="65" t="e">
        <f>#VALUE!</f>
        <v>#VALUE!</v>
      </c>
      <c r="AU244" s="65" t="e">
        <f>#VALUE!</f>
        <v>#VALUE!</v>
      </c>
      <c r="AV244" s="65" t="e">
        <f>#VALUE!</f>
        <v>#VALUE!</v>
      </c>
      <c r="AW244" s="65" t="e">
        <f>#VALUE!</f>
        <v>#VALUE!</v>
      </c>
      <c r="AX244" s="56" t="str">
        <f>IF('Opportunity List'!$AY244&lt;=0.1,"Early",IF(AND('Opportunity List'!$AY244&gt;0.1,'Opportunity List'!$AY244&lt;=0.25),"Establishing","Mature"))</f>
        <v>Mature</v>
      </c>
      <c r="AY244" s="105">
        <v>0.6399999999999999</v>
      </c>
      <c r="AZ244" s="11"/>
      <c r="BA244" s="11"/>
      <c r="BB244" s="11"/>
      <c r="BD244" s="11"/>
      <c r="BE244" s="11"/>
      <c r="BF244" s="11"/>
    </row>
    <row r="245" spans="1:58" x14ac:dyDescent="0.25">
      <c r="A245" s="104">
        <v>372</v>
      </c>
      <c r="B245" s="56" t="s">
        <v>314</v>
      </c>
      <c r="C245" s="56" t="s">
        <v>5</v>
      </c>
      <c r="D245" s="56" t="s">
        <v>214</v>
      </c>
      <c r="E245" s="56" t="s">
        <v>186</v>
      </c>
      <c r="F245" s="56" t="s">
        <v>2</v>
      </c>
      <c r="G245" s="56">
        <v>0</v>
      </c>
      <c r="H245" s="57">
        <v>0</v>
      </c>
      <c r="I245" s="56" t="s">
        <v>190</v>
      </c>
      <c r="J245" s="58">
        <v>2.2004101659332749</v>
      </c>
      <c r="K245" s="59">
        <f>('Opportunity List'!$J245*Convert_PJ_to_MWh)/1000</f>
        <v>611.22504609258124</v>
      </c>
      <c r="L245" s="59">
        <v>193.36445621404025</v>
      </c>
      <c r="M245" s="59">
        <f>'Opportunity List'!$N245/Convert_GJ_to_MWh</f>
        <v>11379.59999089632</v>
      </c>
      <c r="N245" s="59">
        <v>3161</v>
      </c>
      <c r="O245" s="60">
        <v>0.48000000000000009</v>
      </c>
      <c r="P245" s="59">
        <f>'Opportunity List'!$L245*'Opportunity List'!$O245</f>
        <v>92.814938982739335</v>
      </c>
      <c r="Q245" s="60">
        <v>0.6</v>
      </c>
      <c r="R245" s="59">
        <f>'Opportunity List'!$J245*'Opportunity List'!$Q245*Convert_PJ_to_MWh</f>
        <v>366735.02765554877</v>
      </c>
      <c r="S245" s="60">
        <v>4.2621776005063214E-2</v>
      </c>
      <c r="T245" s="59">
        <v>8</v>
      </c>
      <c r="U245" s="59">
        <v>0</v>
      </c>
      <c r="V245" s="59">
        <f>(('Opportunity List'!$R245*'Opportunity List'!$S245)*'Opportunity List'!$O245)*'Opportunity List'!$T245</f>
        <v>60022.649095470588</v>
      </c>
      <c r="W245" s="59">
        <f>'Opportunity List'!$Y245*'Opportunity List'!$P245</f>
        <v>7502.8311369338235</v>
      </c>
      <c r="X245" s="59">
        <f>IF('Opportunity List'!$P245=0,0,IF(OR('Opportunity List'!$A245={600,601}),4.52,IF(OR('Opportunity List'!$A245={602,603,604,605}),1.9,('Opportunity List'!$V245/'Opportunity List'!$P245))))</f>
        <v>646.69168296962323</v>
      </c>
      <c r="Y245" s="59">
        <f>IF('Opportunity List'!$X245=0,0,'Opportunity List'!$X245/'Opportunity List'!$T245)</f>
        <v>80.836460371202904</v>
      </c>
      <c r="Z245" s="61">
        <f>'Opportunity List'!$W245*'Opportunity List'!$H245</f>
        <v>0</v>
      </c>
      <c r="AA245" s="61">
        <f>'Opportunity List'!$Z245+'Opportunity List'!$W245</f>
        <v>7502.8311369338235</v>
      </c>
      <c r="AB245" s="61">
        <f>IF('Opportunity List'!$F245="Electricity", 'Opportunity List'!$W245, 0)+IF('Opportunity List'!$G245="Electricity",'Opportunity List'!$Z245,0)</f>
        <v>7502.8311369338235</v>
      </c>
      <c r="AC245" s="61">
        <f>IF('Opportunity List'!$F245="Natural Gas",'Opportunity List'!$W245, 0)+IF('Opportunity List'!$G245="Natural Gas",'Opportunity List'!$Z245,0)</f>
        <v>0</v>
      </c>
      <c r="AD245" s="61">
        <f>'Opportunity List'!$Y245*VLOOKUP('Opportunity List'!$T245,'Discount rate'!$B$4:$D$45,3,FALSE)</f>
        <v>563.5350954333727</v>
      </c>
      <c r="AE245" s="59">
        <v>47289.433555700169</v>
      </c>
      <c r="AF245" s="62" t="s">
        <v>164</v>
      </c>
      <c r="AG245" s="63">
        <v>0</v>
      </c>
      <c r="AH245" s="64">
        <f>'Opportunity List'!$AG245*VLOOKUP('Opportunity List'!$T245,'Discount rate'!$B$4:$D$45,3,FALSE)</f>
        <v>0</v>
      </c>
      <c r="AI245" s="59">
        <f>'Opportunity List'!$AE245-'Opportunity List'!$AH245</f>
        <v>47289.433555700169</v>
      </c>
      <c r="AJ245" s="64">
        <f>'Opportunity List'!$AI245/'Opportunity List'!$AD245</f>
        <v>83.915685001540851</v>
      </c>
      <c r="AK245" s="59">
        <f>'Opportunity List'!$P245*'Opportunity List'!$AE245</f>
        <v>4389165.8900006171</v>
      </c>
      <c r="AL245" s="59">
        <v>6264</v>
      </c>
      <c r="AM245" s="65">
        <v>0.44212962961808655</v>
      </c>
      <c r="AN245" s="65">
        <v>0.43749999998817518</v>
      </c>
      <c r="AO245" s="65">
        <v>0.59999999999594567</v>
      </c>
      <c r="AP245" s="65">
        <v>0.13888888887706399</v>
      </c>
      <c r="AQ245" s="65">
        <v>0.22222222223573632</v>
      </c>
      <c r="AR245" s="65">
        <v>0.27777777776933144</v>
      </c>
      <c r="AS245" s="65" t="e">
        <f>#VALUE!</f>
        <v>#VALUE!</v>
      </c>
      <c r="AT245" s="65" t="e">
        <f>#VALUE!</f>
        <v>#VALUE!</v>
      </c>
      <c r="AU245" s="65" t="e">
        <f>#VALUE!</f>
        <v>#VALUE!</v>
      </c>
      <c r="AV245" s="65" t="e">
        <f>#VALUE!</f>
        <v>#VALUE!</v>
      </c>
      <c r="AW245" s="65" t="e">
        <f>#VALUE!</f>
        <v>#VALUE!</v>
      </c>
      <c r="AX245" s="56" t="str">
        <f>IF('Opportunity List'!$AY245&lt;=0.1,"Early",IF(AND('Opportunity List'!$AY245&gt;0.1,'Opportunity List'!$AY245&lt;=0.25),"Establishing","Mature"))</f>
        <v>Mature</v>
      </c>
      <c r="AY245" s="105">
        <v>0.51999999999999991</v>
      </c>
      <c r="AZ245" s="11"/>
      <c r="BA245" s="11"/>
      <c r="BB245" s="11"/>
      <c r="BD245" s="11"/>
      <c r="BE245" s="11"/>
      <c r="BF245" s="11"/>
    </row>
    <row r="246" spans="1:58" x14ac:dyDescent="0.25">
      <c r="A246" s="104">
        <v>272</v>
      </c>
      <c r="B246" s="56" t="s">
        <v>249</v>
      </c>
      <c r="C246" s="56" t="s">
        <v>5</v>
      </c>
      <c r="D246" s="56" t="s">
        <v>214</v>
      </c>
      <c r="E246" s="56" t="s">
        <v>225</v>
      </c>
      <c r="F246" s="56" t="s">
        <v>2</v>
      </c>
      <c r="G246" s="56">
        <v>0</v>
      </c>
      <c r="H246" s="57">
        <v>0</v>
      </c>
      <c r="I246" s="56" t="s">
        <v>190</v>
      </c>
      <c r="J246" s="58">
        <v>2.2004101659332749</v>
      </c>
      <c r="K246" s="59">
        <f>('Opportunity List'!$J246*Convert_PJ_to_MWh)/1000</f>
        <v>611.22504609258124</v>
      </c>
      <c r="L246" s="59">
        <v>193.36445621404025</v>
      </c>
      <c r="M246" s="59">
        <f>'Opportunity List'!$N246/Convert_GJ_to_MWh</f>
        <v>11379.59999089632</v>
      </c>
      <c r="N246" s="59">
        <v>3161</v>
      </c>
      <c r="O246" s="60">
        <v>0.8</v>
      </c>
      <c r="P246" s="59">
        <f>'Opportunity List'!$L246*'Opportunity List'!$O246</f>
        <v>154.6915649712322</v>
      </c>
      <c r="Q246" s="60">
        <v>7.0000000000000007E-2</v>
      </c>
      <c r="R246" s="59">
        <f>'Opportunity List'!$J246*'Opportunity List'!$Q246*Convert_PJ_to_MWh</f>
        <v>42785.753226480694</v>
      </c>
      <c r="S246" s="60">
        <v>9.4000881079920356E-2</v>
      </c>
      <c r="T246" s="59">
        <v>15</v>
      </c>
      <c r="U246" s="59">
        <v>0</v>
      </c>
      <c r="V246" s="59">
        <f>(('Opportunity List'!$R246*'Opportunity List'!$S246)*'Opportunity List'!$O246)*'Opportunity List'!$T246</f>
        <v>48262.782011486765</v>
      </c>
      <c r="W246" s="59">
        <f>'Opportunity List'!$Y246*'Opportunity List'!$P246</f>
        <v>3217.5188007657839</v>
      </c>
      <c r="X246" s="59">
        <f>IF('Opportunity List'!$P246=0,0,IF(OR('Opportunity List'!$A246={600,601}),4.52,IF(OR('Opportunity List'!$A246={602,603,604,605}),1.9,('Opportunity List'!$V246/'Opportunity List'!$P246))))</f>
        <v>311.99362434830971</v>
      </c>
      <c r="Y246" s="59">
        <f>IF('Opportunity List'!$X246=0,0,'Opportunity List'!$X246/'Opportunity List'!$T246)</f>
        <v>20.799574956553979</v>
      </c>
      <c r="Z246" s="61">
        <f>'Opportunity List'!$W246*'Opportunity List'!$H246</f>
        <v>0</v>
      </c>
      <c r="AA246" s="61">
        <f>'Opportunity List'!$Z246+'Opportunity List'!$W246</f>
        <v>3217.5188007657839</v>
      </c>
      <c r="AB246" s="61">
        <f>IF('Opportunity List'!$F246="Electricity", 'Opportunity List'!$W246, 0)+IF('Opportunity List'!$G246="Electricity",'Opportunity List'!$Z246,0)</f>
        <v>3217.5188007657839</v>
      </c>
      <c r="AC246" s="61">
        <f>IF('Opportunity List'!$F246="Natural Gas",'Opportunity List'!$W246, 0)+IF('Opportunity List'!$G246="Natural Gas",'Opportunity List'!$Z246,0)</f>
        <v>0</v>
      </c>
      <c r="AD246" s="61">
        <f>'Opportunity List'!$Y246*VLOOKUP('Opportunity List'!$T246,'Discount rate'!$B$4:$D$45,3,FALSE)</f>
        <v>210.24031500366942</v>
      </c>
      <c r="AE246" s="59">
        <v>8953.23613641054</v>
      </c>
      <c r="AF246" s="62" t="s">
        <v>168</v>
      </c>
      <c r="AG246" s="63">
        <v>0</v>
      </c>
      <c r="AH246" s="64">
        <f>'Opportunity List'!$AG246*VLOOKUP('Opportunity List'!$T246,'Discount rate'!$B$4:$D$45,3,FALSE)</f>
        <v>0</v>
      </c>
      <c r="AI246" s="59">
        <f>'Opportunity List'!$AE246-'Opportunity List'!$AH246</f>
        <v>8953.23613641054</v>
      </c>
      <c r="AJ246" s="64">
        <f>'Opportunity List'!$AI246/'Opportunity List'!$AD246</f>
        <v>42.585724513656075</v>
      </c>
      <c r="AK246" s="59">
        <f>'Opportunity List'!$P246*'Opportunity List'!$AE246</f>
        <v>1384990.109498335</v>
      </c>
      <c r="AL246" s="59">
        <v>6264</v>
      </c>
      <c r="AM246" s="65">
        <v>0.69935564171416387</v>
      </c>
      <c r="AN246" s="65">
        <v>0.80445396568820915</v>
      </c>
      <c r="AO246" s="65">
        <v>0.88341766459582238</v>
      </c>
      <c r="AP246" s="65">
        <v>0.56833554000515407</v>
      </c>
      <c r="AQ246" s="65">
        <v>0.95009165877163693</v>
      </c>
      <c r="AR246" s="65">
        <v>0.9202395973293831</v>
      </c>
      <c r="AS246" s="65" t="e">
        <f>#VALUE!</f>
        <v>#VALUE!</v>
      </c>
      <c r="AT246" s="65" t="e">
        <f>#VALUE!</f>
        <v>#VALUE!</v>
      </c>
      <c r="AU246" s="65" t="e">
        <f>#VALUE!</f>
        <v>#VALUE!</v>
      </c>
      <c r="AV246" s="65" t="e">
        <f>#VALUE!</f>
        <v>#VALUE!</v>
      </c>
      <c r="AW246" s="65" t="e">
        <f>#VALUE!</f>
        <v>#VALUE!</v>
      </c>
      <c r="AX246" s="56" t="str">
        <f>IF('Opportunity List'!$AY246&lt;=0.1,"Early",IF(AND('Opportunity List'!$AY246&gt;0.1,'Opportunity List'!$AY246&lt;=0.25),"Establishing","Mature"))</f>
        <v>Establishing</v>
      </c>
      <c r="AY246" s="105">
        <v>0.25</v>
      </c>
      <c r="AZ246" s="11"/>
      <c r="BA246" s="11"/>
      <c r="BB246" s="11"/>
      <c r="BD246" s="11"/>
      <c r="BE246" s="11"/>
      <c r="BF246" s="11"/>
    </row>
    <row r="247" spans="1:58" x14ac:dyDescent="0.25">
      <c r="A247" s="104">
        <v>201</v>
      </c>
      <c r="B247" s="56" t="s">
        <v>212</v>
      </c>
      <c r="C247" s="56" t="s">
        <v>5</v>
      </c>
      <c r="D247" s="56" t="s">
        <v>215</v>
      </c>
      <c r="E247" s="56" t="s">
        <v>170</v>
      </c>
      <c r="F247" s="56" t="s">
        <v>2</v>
      </c>
      <c r="G247" s="56">
        <v>0</v>
      </c>
      <c r="H247" s="57">
        <v>0</v>
      </c>
      <c r="I247" s="56" t="s">
        <v>190</v>
      </c>
      <c r="J247" s="58">
        <v>0.45253253860586423</v>
      </c>
      <c r="K247" s="59">
        <f>('Opportunity List'!$J247*Convert_PJ_to_MWh)/1000</f>
        <v>125.7034829460744</v>
      </c>
      <c r="L247" s="59">
        <v>24.271767319187951</v>
      </c>
      <c r="M247" s="59">
        <f>'Opportunity List'!$N247/Convert_GJ_to_MWh</f>
        <v>18644.399985084481</v>
      </c>
      <c r="N247" s="59">
        <v>5179</v>
      </c>
      <c r="O247" s="60">
        <v>0.32000000000000006</v>
      </c>
      <c r="P247" s="59">
        <f>'Opportunity List'!$L247*'Opportunity List'!$O247</f>
        <v>7.766965542140146</v>
      </c>
      <c r="Q247" s="60">
        <v>0.03</v>
      </c>
      <c r="R247" s="59">
        <f>'Opportunity List'!$J247*'Opportunity List'!$Q247*Convert_PJ_to_MWh</f>
        <v>3771.1044883822324</v>
      </c>
      <c r="S247" s="60">
        <v>0.67586668534435368</v>
      </c>
      <c r="T247" s="59">
        <v>12</v>
      </c>
      <c r="U247" s="59">
        <v>0</v>
      </c>
      <c r="V247" s="59">
        <f>(('Opportunity List'!$R247*'Opportunity List'!$S247)*'Opportunity List'!$O247)*'Opportunity List'!$T247</f>
        <v>9787.2533400964403</v>
      </c>
      <c r="W247" s="59">
        <f>'Opportunity List'!$Y247*'Opportunity List'!$P247</f>
        <v>815.60444500803658</v>
      </c>
      <c r="X247" s="59">
        <f>IF('Opportunity List'!$P247=0,0,IF(OR('Opportunity List'!$A247={600,601}),4.52,IF(OR('Opportunity List'!$A247={602,603,604,605}),1.9,('Opportunity List'!$V247/'Opportunity List'!$P247))))</f>
        <v>1260.1128828234268</v>
      </c>
      <c r="Y247" s="59">
        <f>IF('Opportunity List'!$X247=0,0,'Opportunity List'!$X247/'Opportunity List'!$T247)</f>
        <v>105.00940690195223</v>
      </c>
      <c r="Z247" s="61">
        <f>'Opportunity List'!$W247*'Opportunity List'!$H247</f>
        <v>0</v>
      </c>
      <c r="AA247" s="61">
        <f>'Opportunity List'!$Z247+'Opportunity List'!$W247</f>
        <v>815.60444500803658</v>
      </c>
      <c r="AB247" s="61">
        <f>IF('Opportunity List'!$F247="Electricity", 'Opportunity List'!$W247, 0)+IF('Opportunity List'!$G247="Electricity",'Opportunity List'!$Z247,0)</f>
        <v>815.60444500803658</v>
      </c>
      <c r="AC247" s="61">
        <f>IF('Opportunity List'!$F247="Natural Gas",'Opportunity List'!$W247, 0)+IF('Opportunity List'!$G247="Natural Gas",'Opportunity List'!$Z247,0)</f>
        <v>0</v>
      </c>
      <c r="AD247" s="61">
        <f>'Opportunity List'!$Y247*VLOOKUP('Opportunity List'!$T247,'Discount rate'!$B$4:$D$45,3,FALSE)</f>
        <v>939.0661841120783</v>
      </c>
      <c r="AE247" s="59">
        <v>22029.654430718365</v>
      </c>
      <c r="AF247" s="62" t="s">
        <v>164</v>
      </c>
      <c r="AG247" s="63">
        <v>0</v>
      </c>
      <c r="AH247" s="64">
        <f>'Opportunity List'!$AG247*VLOOKUP('Opportunity List'!$T247,'Discount rate'!$B$4:$D$45,3,FALSE)</f>
        <v>0</v>
      </c>
      <c r="AI247" s="59">
        <f>'Opportunity List'!$AE247-'Opportunity List'!$AH247</f>
        <v>22029.654430718365</v>
      </c>
      <c r="AJ247" s="64">
        <f>'Opportunity List'!$AI247/'Opportunity List'!$AD247</f>
        <v>23.459107359454343</v>
      </c>
      <c r="AK247" s="59">
        <f>'Opportunity List'!$P247*'Opportunity List'!$AE247</f>
        <v>171103.56686864453</v>
      </c>
      <c r="AL247" s="59">
        <v>8760</v>
      </c>
      <c r="AM247" s="65">
        <v>0.32761406022090511</v>
      </c>
      <c r="AN247" s="65">
        <v>0.32761406022090522</v>
      </c>
      <c r="AO247" s="65">
        <v>0.89879926801873689</v>
      </c>
      <c r="AP247" s="65">
        <v>0.61189567879617435</v>
      </c>
      <c r="AQ247" s="65">
        <v>8.8046091304778591E-3</v>
      </c>
      <c r="AR247" s="65">
        <v>0.61189567879617435</v>
      </c>
      <c r="AS247" s="65" t="e">
        <f>#VALUE!</f>
        <v>#VALUE!</v>
      </c>
      <c r="AT247" s="65" t="e">
        <f>#VALUE!</f>
        <v>#VALUE!</v>
      </c>
      <c r="AU247" s="65" t="e">
        <f>#VALUE!</f>
        <v>#VALUE!</v>
      </c>
      <c r="AV247" s="65" t="e">
        <f>#VALUE!</f>
        <v>#VALUE!</v>
      </c>
      <c r="AW247" s="65" t="e">
        <f>#VALUE!</f>
        <v>#VALUE!</v>
      </c>
      <c r="AX247" s="56" t="str">
        <f>IF('Opportunity List'!$AY247&lt;=0.1,"Early",IF(AND('Opportunity List'!$AY247&gt;0.1,'Opportunity List'!$AY247&lt;=0.25),"Establishing","Mature"))</f>
        <v>Establishing</v>
      </c>
      <c r="AY247" s="105">
        <v>0.25</v>
      </c>
      <c r="AZ247" s="11"/>
      <c r="BA247" s="11"/>
      <c r="BB247" s="11"/>
      <c r="BD247" s="11"/>
      <c r="BE247" s="11"/>
      <c r="BF247" s="11"/>
    </row>
    <row r="248" spans="1:58" x14ac:dyDescent="0.25">
      <c r="A248" s="104">
        <v>327</v>
      </c>
      <c r="B248" s="56" t="s">
        <v>234</v>
      </c>
      <c r="C248" s="56" t="s">
        <v>5</v>
      </c>
      <c r="D248" s="56" t="s">
        <v>215</v>
      </c>
      <c r="E248" s="56" t="s">
        <v>170</v>
      </c>
      <c r="F248" s="56" t="s">
        <v>2</v>
      </c>
      <c r="G248" s="56">
        <v>0</v>
      </c>
      <c r="H248" s="57">
        <v>0</v>
      </c>
      <c r="I248" s="56" t="s">
        <v>190</v>
      </c>
      <c r="J248" s="58">
        <v>0.45253253860586423</v>
      </c>
      <c r="K248" s="59">
        <f>('Opportunity List'!$J248*Convert_PJ_to_MWh)/1000</f>
        <v>125.7034829460744</v>
      </c>
      <c r="L248" s="59">
        <v>24.271767319187951</v>
      </c>
      <c r="M248" s="59">
        <f>'Opportunity List'!$N248/Convert_GJ_to_MWh</f>
        <v>18644.399985084481</v>
      </c>
      <c r="N248" s="59">
        <v>5179</v>
      </c>
      <c r="O248" s="60">
        <v>0.16000000000000003</v>
      </c>
      <c r="P248" s="59">
        <f>'Opportunity List'!$L248*'Opportunity List'!$O248</f>
        <v>3.883482771070073</v>
      </c>
      <c r="Q248" s="60">
        <v>0.03</v>
      </c>
      <c r="R248" s="59">
        <f>'Opportunity List'!$J248*'Opportunity List'!$Q248*Convert_PJ_to_MWh</f>
        <v>3771.1044883822324</v>
      </c>
      <c r="S248" s="60">
        <v>0.83333333333333337</v>
      </c>
      <c r="T248" s="59">
        <v>16</v>
      </c>
      <c r="U248" s="59">
        <v>0</v>
      </c>
      <c r="V248" s="59">
        <f>(('Opportunity List'!$R248*'Opportunity List'!$S248)*'Opportunity List'!$O248)*'Opportunity List'!$T248</f>
        <v>8045.0229085487645</v>
      </c>
      <c r="W248" s="59">
        <f>'Opportunity List'!$Y248*'Opportunity List'!$P248</f>
        <v>502.81393178429778</v>
      </c>
      <c r="X248" s="59">
        <f>IF('Opportunity List'!$P248=0,0,IF(OR('Opportunity List'!$A248={600,601}),4.52,IF(OR('Opportunity List'!$A248={602,603,604,605}),1.9,('Opportunity List'!$V248/'Opportunity List'!$P248))))</f>
        <v>2071.6000000000004</v>
      </c>
      <c r="Y248" s="59">
        <f>IF('Opportunity List'!$X248=0,0,'Opportunity List'!$X248/'Opportunity List'!$T248)</f>
        <v>129.47500000000002</v>
      </c>
      <c r="Z248" s="61">
        <f>'Opportunity List'!$W248*'Opportunity List'!$H248</f>
        <v>0</v>
      </c>
      <c r="AA248" s="61">
        <f>'Opportunity List'!$Z248+'Opportunity List'!$W248</f>
        <v>502.81393178429778</v>
      </c>
      <c r="AB248" s="61">
        <f>IF('Opportunity List'!$F248="Electricity", 'Opportunity List'!$W248, 0)+IF('Opportunity List'!$G248="Electricity",'Opportunity List'!$Z248,0)</f>
        <v>502.81393178429778</v>
      </c>
      <c r="AC248" s="61">
        <f>IF('Opportunity List'!$F248="Natural Gas",'Opportunity List'!$W248, 0)+IF('Opportunity List'!$G248="Natural Gas",'Opportunity List'!$Z248,0)</f>
        <v>0</v>
      </c>
      <c r="AD248" s="61">
        <f>'Opportunity List'!$Y248*VLOOKUP('Opportunity List'!$T248,'Discount rate'!$B$4:$D$45,3,FALSE)</f>
        <v>1352.5798278612215</v>
      </c>
      <c r="AE248" s="59">
        <v>86574.85172167109</v>
      </c>
      <c r="AF248" s="62" t="s">
        <v>168</v>
      </c>
      <c r="AG248" s="63">
        <v>0</v>
      </c>
      <c r="AH248" s="64">
        <f>'Opportunity List'!$AG248*VLOOKUP('Opportunity List'!$T248,'Discount rate'!$B$4:$D$45,3,FALSE)</f>
        <v>0</v>
      </c>
      <c r="AI248" s="59">
        <f>'Opportunity List'!$AE248-'Opportunity List'!$AH248</f>
        <v>86574.85172167109</v>
      </c>
      <c r="AJ248" s="64">
        <f>'Opportunity List'!$AI248/'Opportunity List'!$AD248</f>
        <v>64.007203078407812</v>
      </c>
      <c r="AK248" s="59">
        <f>'Opportunity List'!$P248*'Opportunity List'!$AE248</f>
        <v>336211.94506905595</v>
      </c>
      <c r="AL248" s="59">
        <v>4392</v>
      </c>
      <c r="AM248" s="65">
        <v>0.32761406022090511</v>
      </c>
      <c r="AN248" s="65" t="s">
        <v>235</v>
      </c>
      <c r="AO248" s="65">
        <v>0.89879926801873689</v>
      </c>
      <c r="AP248" s="65">
        <v>0.61189567879617435</v>
      </c>
      <c r="AQ248" s="65" t="s">
        <v>235</v>
      </c>
      <c r="AR248" s="65" t="s">
        <v>235</v>
      </c>
      <c r="AS248" s="65" t="e">
        <f>#VALUE!</f>
        <v>#VALUE!</v>
      </c>
      <c r="AT248" s="65" t="e">
        <f>#VALUE!</f>
        <v>#VALUE!</v>
      </c>
      <c r="AU248" s="65" t="e">
        <f>#VALUE!</f>
        <v>#VALUE!</v>
      </c>
      <c r="AV248" s="65" t="e">
        <f>#VALUE!</f>
        <v>#VALUE!</v>
      </c>
      <c r="AW248" s="65" t="e">
        <f>#VALUE!</f>
        <v>#VALUE!</v>
      </c>
      <c r="AX248" s="56" t="str">
        <f>IF('Opportunity List'!$AY248&lt;=0.1,"Early",IF(AND('Opportunity List'!$AY248&gt;0.1,'Opportunity List'!$AY248&lt;=0.25),"Establishing","Mature"))</f>
        <v>Establishing</v>
      </c>
      <c r="AY248" s="105">
        <v>0.25</v>
      </c>
      <c r="AZ248" s="11"/>
      <c r="BA248" s="11"/>
      <c r="BB248" s="11"/>
      <c r="BD248" s="11"/>
      <c r="BE248" s="11"/>
      <c r="BF248" s="11"/>
    </row>
    <row r="249" spans="1:58" x14ac:dyDescent="0.25">
      <c r="A249" s="104">
        <v>266</v>
      </c>
      <c r="B249" s="56" t="s">
        <v>249</v>
      </c>
      <c r="C249" s="56" t="s">
        <v>5</v>
      </c>
      <c r="D249" s="56" t="s">
        <v>215</v>
      </c>
      <c r="E249" s="56" t="s">
        <v>170</v>
      </c>
      <c r="F249" s="56" t="s">
        <v>2</v>
      </c>
      <c r="G249" s="56">
        <v>0</v>
      </c>
      <c r="H249" s="57">
        <v>0</v>
      </c>
      <c r="I249" s="56" t="s">
        <v>190</v>
      </c>
      <c r="J249" s="58">
        <v>0.45253253860586423</v>
      </c>
      <c r="K249" s="59">
        <f>('Opportunity List'!$J249*Convert_PJ_to_MWh)/1000</f>
        <v>125.7034829460744</v>
      </c>
      <c r="L249" s="59">
        <v>24.271767319187951</v>
      </c>
      <c r="M249" s="59">
        <f>'Opportunity List'!$N249/Convert_GJ_to_MWh</f>
        <v>18644.399985084481</v>
      </c>
      <c r="N249" s="59">
        <v>5179</v>
      </c>
      <c r="O249" s="60">
        <v>0.32000000000000006</v>
      </c>
      <c r="P249" s="59">
        <f>'Opportunity List'!$L249*'Opportunity List'!$O249</f>
        <v>7.766965542140146</v>
      </c>
      <c r="Q249" s="60">
        <v>0.03</v>
      </c>
      <c r="R249" s="59">
        <f>'Opportunity List'!$J249*'Opportunity List'!$Q249*Convert_PJ_to_MWh</f>
        <v>3771.1044883822324</v>
      </c>
      <c r="S249" s="60">
        <v>3.3333333333333333E-2</v>
      </c>
      <c r="T249" s="59">
        <v>15</v>
      </c>
      <c r="U249" s="59">
        <v>0</v>
      </c>
      <c r="V249" s="59">
        <f>(('Opportunity List'!$R249*'Opportunity List'!$S249)*'Opportunity List'!$O249)*'Opportunity List'!$T249</f>
        <v>603.37671814115743</v>
      </c>
      <c r="W249" s="59">
        <f>'Opportunity List'!$Y249*'Opportunity List'!$P249</f>
        <v>40.225114542743825</v>
      </c>
      <c r="X249" s="59">
        <f>IF('Opportunity List'!$P249=0,0,IF(OR('Opportunity List'!$A249={600,601}),4.52,IF(OR('Opportunity List'!$A249={602,603,604,605}),1.9,('Opportunity List'!$V249/'Opportunity List'!$P249))))</f>
        <v>77.685000000000016</v>
      </c>
      <c r="Y249" s="59">
        <f>IF('Opportunity List'!$X249=0,0,'Opportunity List'!$X249/'Opportunity List'!$T249)</f>
        <v>5.1790000000000012</v>
      </c>
      <c r="Z249" s="61">
        <f>'Opportunity List'!$W249*'Opportunity List'!$H249</f>
        <v>0</v>
      </c>
      <c r="AA249" s="61">
        <f>'Opportunity List'!$Z249+'Opportunity List'!$W249</f>
        <v>40.225114542743825</v>
      </c>
      <c r="AB249" s="61">
        <f>IF('Opportunity List'!$F249="Electricity", 'Opportunity List'!$W249, 0)+IF('Opportunity List'!$G249="Electricity",'Opportunity List'!$Z249,0)</f>
        <v>40.225114542743825</v>
      </c>
      <c r="AC249" s="61">
        <f>IF('Opportunity List'!$F249="Natural Gas",'Opportunity List'!$W249, 0)+IF('Opportunity List'!$G249="Natural Gas",'Opportunity List'!$Z249,0)</f>
        <v>0</v>
      </c>
      <c r="AD249" s="61">
        <f>'Opportunity List'!$Y249*VLOOKUP('Opportunity List'!$T249,'Discount rate'!$B$4:$D$45,3,FALSE)</f>
        <v>52.348886632460278</v>
      </c>
      <c r="AE249" s="59">
        <v>2164.3712930417773</v>
      </c>
      <c r="AF249" s="62" t="s">
        <v>168</v>
      </c>
      <c r="AG249" s="63">
        <v>0</v>
      </c>
      <c r="AH249" s="64">
        <f>'Opportunity List'!$AG249*VLOOKUP('Opportunity List'!$T249,'Discount rate'!$B$4:$D$45,3,FALSE)</f>
        <v>0</v>
      </c>
      <c r="AI249" s="59">
        <f>'Opportunity List'!$AE249-'Opportunity List'!$AH249</f>
        <v>2164.3712930417773</v>
      </c>
      <c r="AJ249" s="64">
        <f>'Opportunity List'!$AI249/'Opportunity List'!$AD249</f>
        <v>41.345125603869157</v>
      </c>
      <c r="AK249" s="59">
        <f>'Opportunity List'!$P249*'Opportunity List'!$AE249</f>
        <v>16810.597253452797</v>
      </c>
      <c r="AL249" s="59">
        <v>8760</v>
      </c>
      <c r="AM249" s="65">
        <v>0.93768865890470054</v>
      </c>
      <c r="AN249" s="65">
        <v>0.89587562020748779</v>
      </c>
      <c r="AO249" s="65">
        <v>0.95155239327296259</v>
      </c>
      <c r="AP249" s="65">
        <v>0.91235446313065971</v>
      </c>
      <c r="AQ249" s="65">
        <v>0.95399188092016241</v>
      </c>
      <c r="AR249" s="65">
        <v>0.86003044654939109</v>
      </c>
      <c r="AS249" s="65" t="e">
        <f>#VALUE!</f>
        <v>#VALUE!</v>
      </c>
      <c r="AT249" s="65" t="e">
        <f>#VALUE!</f>
        <v>#VALUE!</v>
      </c>
      <c r="AU249" s="65" t="e">
        <f>#VALUE!</f>
        <v>#VALUE!</v>
      </c>
      <c r="AV249" s="65" t="e">
        <f>#VALUE!</f>
        <v>#VALUE!</v>
      </c>
      <c r="AW249" s="65" t="e">
        <f>#VALUE!</f>
        <v>#VALUE!</v>
      </c>
      <c r="AX249" s="56" t="str">
        <f>IF('Opportunity List'!$AY249&lt;=0.1,"Early",IF(AND('Opportunity List'!$AY249&gt;0.1,'Opportunity List'!$AY249&lt;=0.25),"Establishing","Mature"))</f>
        <v>Establishing</v>
      </c>
      <c r="AY249" s="105">
        <v>0.25</v>
      </c>
      <c r="AZ249" s="11"/>
      <c r="BA249" s="11"/>
      <c r="BB249" s="11"/>
      <c r="BD249" s="11"/>
      <c r="BE249" s="11"/>
      <c r="BF249" s="11"/>
    </row>
    <row r="250" spans="1:58" x14ac:dyDescent="0.25">
      <c r="A250" s="104">
        <v>396</v>
      </c>
      <c r="B250" s="56" t="s">
        <v>258</v>
      </c>
      <c r="C250" s="56" t="s">
        <v>5</v>
      </c>
      <c r="D250" s="56" t="s">
        <v>215</v>
      </c>
      <c r="E250" s="56" t="s">
        <v>170</v>
      </c>
      <c r="F250" s="56" t="s">
        <v>2</v>
      </c>
      <c r="G250" s="56">
        <v>0</v>
      </c>
      <c r="H250" s="57">
        <v>0</v>
      </c>
      <c r="I250" s="56" t="s">
        <v>190</v>
      </c>
      <c r="J250" s="58">
        <v>0.45253253860586423</v>
      </c>
      <c r="K250" s="59">
        <f>('Opportunity List'!$J250*Convert_PJ_to_MWh)/1000</f>
        <v>125.7034829460744</v>
      </c>
      <c r="L250" s="59">
        <v>24.271767319187951</v>
      </c>
      <c r="M250" s="59">
        <f>'Opportunity List'!$N250/Convert_GJ_to_MWh</f>
        <v>18644.399985084481</v>
      </c>
      <c r="N250" s="59">
        <v>5179</v>
      </c>
      <c r="O250" s="60">
        <v>0.32000000000000006</v>
      </c>
      <c r="P250" s="59">
        <f>'Opportunity List'!$L250*'Opportunity List'!$O250</f>
        <v>7.766965542140146</v>
      </c>
      <c r="Q250" s="60">
        <v>0.03</v>
      </c>
      <c r="R250" s="59">
        <f>'Opportunity List'!$J250*'Opportunity List'!$Q250*Convert_PJ_to_MWh</f>
        <v>3771.1044883822324</v>
      </c>
      <c r="S250" s="60">
        <v>0.33333333333333337</v>
      </c>
      <c r="T250" s="59">
        <v>5</v>
      </c>
      <c r="U250" s="59">
        <v>0</v>
      </c>
      <c r="V250" s="59">
        <f>(('Opportunity List'!$R250*'Opportunity List'!$S250)*'Opportunity List'!$O250)*'Opportunity List'!$T250</f>
        <v>2011.2557271371911</v>
      </c>
      <c r="W250" s="59">
        <f>'Opportunity List'!$Y250*'Opportunity List'!$P250</f>
        <v>402.25114542743819</v>
      </c>
      <c r="X250" s="59">
        <f>IF('Opportunity List'!$P250=0,0,IF(OR('Opportunity List'!$A250={600,601}),4.52,IF(OR('Opportunity List'!$A250={602,603,604,605}),1.9,('Opportunity List'!$V250/'Opportunity List'!$P250))))</f>
        <v>258.95000000000005</v>
      </c>
      <c r="Y250" s="59">
        <f>IF('Opportunity List'!$X250=0,0,'Opportunity List'!$X250/'Opportunity List'!$T250)</f>
        <v>51.790000000000006</v>
      </c>
      <c r="Z250" s="61">
        <f>'Opportunity List'!$W250*'Opportunity List'!$H250</f>
        <v>0</v>
      </c>
      <c r="AA250" s="61">
        <f>'Opportunity List'!$Z250+'Opportunity List'!$W250</f>
        <v>402.25114542743819</v>
      </c>
      <c r="AB250" s="61">
        <f>IF('Opportunity List'!$F250="Electricity", 'Opportunity List'!$W250, 0)+IF('Opportunity List'!$G250="Electricity",'Opportunity List'!$Z250,0)</f>
        <v>402.25114542743819</v>
      </c>
      <c r="AC250" s="61">
        <f>IF('Opportunity List'!$F250="Natural Gas",'Opportunity List'!$W250, 0)+IF('Opportunity List'!$G250="Natural Gas",'Opportunity List'!$Z250,0)</f>
        <v>0</v>
      </c>
      <c r="AD250" s="61">
        <f>'Opportunity List'!$Y250*VLOOKUP('Opportunity List'!$T250,'Discount rate'!$B$4:$D$45,3,FALSE)</f>
        <v>264.13922520772593</v>
      </c>
      <c r="AE250" s="59">
        <v>30301.198102584876</v>
      </c>
      <c r="AF250" s="62" t="s">
        <v>164</v>
      </c>
      <c r="AG250" s="63">
        <v>0</v>
      </c>
      <c r="AH250" s="64">
        <f>'Opportunity List'!$AG250*VLOOKUP('Opportunity List'!$T250,'Discount rate'!$B$4:$D$45,3,FALSE)</f>
        <v>0</v>
      </c>
      <c r="AI250" s="59">
        <f>'Opportunity List'!$AE250-'Opportunity List'!$AH250</f>
        <v>30301.198102584876</v>
      </c>
      <c r="AJ250" s="64">
        <f>'Opportunity List'!$AI250/'Opportunity List'!$AD250</f>
        <v>114.71676756360299</v>
      </c>
      <c r="AK250" s="59">
        <f>'Opportunity List'!$P250*'Opportunity List'!$AE250</f>
        <v>235348.3615483391</v>
      </c>
      <c r="AL250" s="59">
        <v>8760</v>
      </c>
      <c r="AM250" s="65">
        <v>0.32761406022090511</v>
      </c>
      <c r="AN250" s="65">
        <v>0.32761406022090522</v>
      </c>
      <c r="AO250" s="65">
        <v>0.89879926801873689</v>
      </c>
      <c r="AP250" s="65">
        <v>0.61189567879617435</v>
      </c>
      <c r="AQ250" s="65">
        <v>8.8046091304778591E-3</v>
      </c>
      <c r="AR250" s="65">
        <v>0.61189567879617435</v>
      </c>
      <c r="AS250" s="65" t="e">
        <f>#VALUE!</f>
        <v>#VALUE!</v>
      </c>
      <c r="AT250" s="65" t="e">
        <f>#VALUE!</f>
        <v>#VALUE!</v>
      </c>
      <c r="AU250" s="65" t="e">
        <f>#VALUE!</f>
        <v>#VALUE!</v>
      </c>
      <c r="AV250" s="65" t="e">
        <f>#VALUE!</f>
        <v>#VALUE!</v>
      </c>
      <c r="AW250" s="65" t="e">
        <f>#VALUE!</f>
        <v>#VALUE!</v>
      </c>
      <c r="AX250" s="56" t="str">
        <f>IF('Opportunity List'!$AY250&lt;=0.1,"Early",IF(AND('Opportunity List'!$AY250&gt;0.1,'Opportunity List'!$AY250&lt;=0.25),"Establishing","Mature"))</f>
        <v>Establishing</v>
      </c>
      <c r="AY250" s="105">
        <v>0.25</v>
      </c>
      <c r="AZ250" s="11"/>
      <c r="BA250" s="11"/>
      <c r="BB250" s="11"/>
      <c r="BD250" s="11"/>
      <c r="BE250" s="11"/>
      <c r="BF250" s="11"/>
    </row>
    <row r="251" spans="1:58" x14ac:dyDescent="0.25">
      <c r="A251" s="104">
        <v>415</v>
      </c>
      <c r="B251" s="56" t="s">
        <v>267</v>
      </c>
      <c r="C251" s="56" t="s">
        <v>5</v>
      </c>
      <c r="D251" s="56" t="s">
        <v>215</v>
      </c>
      <c r="E251" s="56" t="s">
        <v>170</v>
      </c>
      <c r="F251" s="56" t="s">
        <v>2</v>
      </c>
      <c r="G251" s="56">
        <v>0</v>
      </c>
      <c r="H251" s="57">
        <v>0</v>
      </c>
      <c r="I251" s="56" t="s">
        <v>190</v>
      </c>
      <c r="J251" s="58">
        <v>0.45253253860586423</v>
      </c>
      <c r="K251" s="59">
        <f>('Opportunity List'!$J251*Convert_PJ_to_MWh)/1000</f>
        <v>125.7034829460744</v>
      </c>
      <c r="L251" s="59">
        <v>24.271767319187951</v>
      </c>
      <c r="M251" s="59">
        <f>'Opportunity List'!$N251/Convert_GJ_to_MWh</f>
        <v>18644.399985084481</v>
      </c>
      <c r="N251" s="59">
        <v>5179</v>
      </c>
      <c r="O251" s="60">
        <v>0.36000000000000004</v>
      </c>
      <c r="P251" s="59">
        <f>'Opportunity List'!$L251*'Opportunity List'!$O251</f>
        <v>8.7378362349076628</v>
      </c>
      <c r="Q251" s="60">
        <v>0.03</v>
      </c>
      <c r="R251" s="59">
        <f>'Opportunity List'!$J251*'Opportunity List'!$Q251*Convert_PJ_to_MWh</f>
        <v>3771.1044883822324</v>
      </c>
      <c r="S251" s="60">
        <v>1</v>
      </c>
      <c r="T251" s="59">
        <v>25</v>
      </c>
      <c r="U251" s="59">
        <v>0</v>
      </c>
      <c r="V251" s="59">
        <f>(('Opportunity List'!$R251*'Opportunity List'!$S251)*'Opportunity List'!$O251)*'Opportunity List'!$T251</f>
        <v>33939.940395440099</v>
      </c>
      <c r="W251" s="59">
        <f>'Opportunity List'!$Y251*'Opportunity List'!$P251</f>
        <v>1357.5976158176038</v>
      </c>
      <c r="X251" s="59">
        <f>IF('Opportunity List'!$P251=0,0,IF(OR('Opportunity List'!$A251={600,601}),4.52,IF(OR('Opportunity List'!$A251={602,603,604,605}),1.9,('Opportunity List'!$V251/'Opportunity List'!$P251))))</f>
        <v>3884.2500000000009</v>
      </c>
      <c r="Y251" s="59">
        <f>IF('Opportunity List'!$X251=0,0,'Opportunity List'!$X251/'Opportunity List'!$T251)</f>
        <v>155.37000000000003</v>
      </c>
      <c r="Z251" s="61">
        <f>'Opportunity List'!$W251*'Opportunity List'!$H251</f>
        <v>0</v>
      </c>
      <c r="AA251" s="61">
        <f>'Opportunity List'!$Z251+'Opportunity List'!$W251</f>
        <v>1357.5976158176038</v>
      </c>
      <c r="AB251" s="61">
        <f>IF('Opportunity List'!$F251="Electricity", 'Opportunity List'!$W251, 0)+IF('Opportunity List'!$G251="Electricity",'Opportunity List'!$Z251,0)</f>
        <v>1357.5976158176038</v>
      </c>
      <c r="AC251" s="61">
        <f>IF('Opportunity List'!$F251="Natural Gas",'Opportunity List'!$W251, 0)+IF('Opportunity List'!$G251="Natural Gas",'Opportunity List'!$Z251,0)</f>
        <v>0</v>
      </c>
      <c r="AD251" s="61">
        <f>'Opportunity List'!$Y251*VLOOKUP('Opportunity List'!$T251,'Discount rate'!$B$4:$D$45,3,FALSE)</f>
        <v>1965.9872184052811</v>
      </c>
      <c r="AE251" s="59">
        <v>432874.25860835542</v>
      </c>
      <c r="AF251" s="62" t="s">
        <v>164</v>
      </c>
      <c r="AG251" s="63">
        <v>0</v>
      </c>
      <c r="AH251" s="64">
        <f>'Opportunity List'!$AG251*VLOOKUP('Opportunity List'!$T251,'Discount rate'!$B$4:$D$45,3,FALSE)</f>
        <v>0</v>
      </c>
      <c r="AI251" s="59">
        <f>'Opportunity List'!$AE251-'Opportunity List'!$AH251</f>
        <v>432874.25860835542</v>
      </c>
      <c r="AJ251" s="64">
        <f>'Opportunity List'!$AI251/'Opportunity List'!$AD251</f>
        <v>220.18162404915492</v>
      </c>
      <c r="AK251" s="59">
        <f>'Opportunity List'!$P251*'Opportunity List'!$AE251</f>
        <v>3782384.3820268782</v>
      </c>
      <c r="AL251" s="59">
        <v>8760</v>
      </c>
      <c r="AM251" s="65">
        <v>0.32761406022090511</v>
      </c>
      <c r="AN251" s="65">
        <v>0.32761406022090522</v>
      </c>
      <c r="AO251" s="65">
        <v>0.89879926801873689</v>
      </c>
      <c r="AP251" s="65">
        <v>0.61189567879617435</v>
      </c>
      <c r="AQ251" s="65">
        <v>8.8046091304778591E-3</v>
      </c>
      <c r="AR251" s="65">
        <v>0.61189567879617435</v>
      </c>
      <c r="AS251" s="65" t="e">
        <f>#VALUE!</f>
        <v>#VALUE!</v>
      </c>
      <c r="AT251" s="65" t="e">
        <f>#VALUE!</f>
        <v>#VALUE!</v>
      </c>
      <c r="AU251" s="65" t="e">
        <f>#VALUE!</f>
        <v>#VALUE!</v>
      </c>
      <c r="AV251" s="65" t="e">
        <f>#VALUE!</f>
        <v>#VALUE!</v>
      </c>
      <c r="AW251" s="65" t="e">
        <f>#VALUE!</f>
        <v>#VALUE!</v>
      </c>
      <c r="AX251" s="56" t="str">
        <f>IF('Opportunity List'!$AY251&lt;=0.1,"Early",IF(AND('Opportunity List'!$AY251&gt;0.1,'Opportunity List'!$AY251&lt;=0.25),"Establishing","Mature"))</f>
        <v>Establishing</v>
      </c>
      <c r="AY251" s="105">
        <v>0.25</v>
      </c>
      <c r="AZ251" s="11"/>
      <c r="BA251" s="11"/>
      <c r="BB251" s="11"/>
      <c r="BD251" s="11"/>
      <c r="BE251" s="11"/>
      <c r="BF251" s="11"/>
    </row>
    <row r="252" spans="1:58" x14ac:dyDescent="0.25">
      <c r="A252" s="104">
        <v>380</v>
      </c>
      <c r="B252" s="56" t="s">
        <v>222</v>
      </c>
      <c r="C252" s="56" t="s">
        <v>5</v>
      </c>
      <c r="D252" s="56" t="s">
        <v>215</v>
      </c>
      <c r="E252" s="56" t="s">
        <v>186</v>
      </c>
      <c r="F252" s="56" t="s">
        <v>2</v>
      </c>
      <c r="G252" s="56">
        <v>0</v>
      </c>
      <c r="H252" s="57">
        <v>0</v>
      </c>
      <c r="I252" s="56" t="s">
        <v>190</v>
      </c>
      <c r="J252" s="58">
        <v>0.45253253860586423</v>
      </c>
      <c r="K252" s="59">
        <f>('Opportunity List'!$J252*Convert_PJ_to_MWh)/1000</f>
        <v>125.7034829460744</v>
      </c>
      <c r="L252" s="59">
        <v>24.271767319187951</v>
      </c>
      <c r="M252" s="59">
        <f>'Opportunity List'!$N252/Convert_GJ_to_MWh</f>
        <v>18644.399985084481</v>
      </c>
      <c r="N252" s="59">
        <v>5179</v>
      </c>
      <c r="O252" s="60">
        <v>0.31999999999999995</v>
      </c>
      <c r="P252" s="59">
        <f>'Opportunity List'!$L252*'Opportunity List'!$O252</f>
        <v>7.7669655421401433</v>
      </c>
      <c r="Q252" s="60">
        <v>0.1</v>
      </c>
      <c r="R252" s="59">
        <f>'Opportunity List'!$J252*'Opportunity List'!$Q252*Convert_PJ_to_MWh</f>
        <v>12570.348294607444</v>
      </c>
      <c r="S252" s="60">
        <v>0.19999999999999998</v>
      </c>
      <c r="T252" s="59">
        <v>8</v>
      </c>
      <c r="U252" s="59">
        <v>0</v>
      </c>
      <c r="V252" s="59">
        <f>(('Opportunity List'!$R252*'Opportunity List'!$S252)*'Opportunity List'!$O252)*'Opportunity List'!$T252</f>
        <v>6436.0183268390101</v>
      </c>
      <c r="W252" s="59">
        <f>'Opportunity List'!$Y252*'Opportunity List'!$P252</f>
        <v>804.50229085487626</v>
      </c>
      <c r="X252" s="59">
        <f>IF('Opportunity List'!$P252=0,0,IF(OR('Opportunity List'!$A252={600,601}),4.52,IF(OR('Opportunity List'!$A252={602,603,604,605}),1.9,('Opportunity List'!$V252/'Opportunity List'!$P252))))</f>
        <v>828.64000000000021</v>
      </c>
      <c r="Y252" s="59">
        <f>IF('Opportunity List'!$X252=0,0,'Opportunity List'!$X252/'Opportunity List'!$T252)</f>
        <v>103.58000000000003</v>
      </c>
      <c r="Z252" s="61">
        <f>'Opportunity List'!$W252*'Opportunity List'!$H252</f>
        <v>0</v>
      </c>
      <c r="AA252" s="61">
        <f>'Opportunity List'!$Z252+'Opportunity List'!$W252</f>
        <v>804.50229085487626</v>
      </c>
      <c r="AB252" s="61">
        <f>IF('Opportunity List'!$F252="Electricity", 'Opportunity List'!$W252, 0)+IF('Opportunity List'!$G252="Electricity",'Opportunity List'!$Z252,0)</f>
        <v>804.50229085487626</v>
      </c>
      <c r="AC252" s="61">
        <f>IF('Opportunity List'!$F252="Natural Gas",'Opportunity List'!$W252, 0)+IF('Opportunity List'!$G252="Natural Gas",'Opportunity List'!$Z252,0)</f>
        <v>0</v>
      </c>
      <c r="AD252" s="61">
        <f>'Opportunity List'!$Y252*VLOOKUP('Opportunity List'!$T252,'Discount rate'!$B$4:$D$45,3,FALSE)</f>
        <v>722.08709927361895</v>
      </c>
      <c r="AE252" s="59">
        <v>69259.88137733686</v>
      </c>
      <c r="AF252" s="62" t="s">
        <v>164</v>
      </c>
      <c r="AG252" s="63">
        <v>0</v>
      </c>
      <c r="AH252" s="64">
        <f>'Opportunity List'!$AG252*VLOOKUP('Opportunity List'!$T252,'Discount rate'!$B$4:$D$45,3,FALSE)</f>
        <v>0</v>
      </c>
      <c r="AI252" s="59">
        <f>'Opportunity List'!$AE252-'Opportunity List'!$AH252</f>
        <v>69259.88137733686</v>
      </c>
      <c r="AJ252" s="64">
        <f>'Opportunity List'!$AI252/'Opportunity List'!$AD252</f>
        <v>95.916242579335105</v>
      </c>
      <c r="AK252" s="59">
        <f>'Opportunity List'!$P252*'Opportunity List'!$AE252</f>
        <v>537939.11211048916</v>
      </c>
      <c r="AL252" s="59">
        <v>8760</v>
      </c>
      <c r="AM252" s="65">
        <v>0.50694444443053044</v>
      </c>
      <c r="AN252" s="65">
        <v>0.50694444443053044</v>
      </c>
      <c r="AO252" s="65">
        <v>0.9</v>
      </c>
      <c r="AP252" s="65">
        <v>0.6249999999801229</v>
      </c>
      <c r="AQ252" s="65">
        <v>0.33333333328032771</v>
      </c>
      <c r="AR252" s="65">
        <v>0.62499999998012279</v>
      </c>
      <c r="AS252" s="65" t="e">
        <f>#VALUE!</f>
        <v>#VALUE!</v>
      </c>
      <c r="AT252" s="65" t="e">
        <f>#VALUE!</f>
        <v>#VALUE!</v>
      </c>
      <c r="AU252" s="65" t="e">
        <f>#VALUE!</f>
        <v>#VALUE!</v>
      </c>
      <c r="AV252" s="65" t="e">
        <f>#VALUE!</f>
        <v>#VALUE!</v>
      </c>
      <c r="AW252" s="65" t="e">
        <f>#VALUE!</f>
        <v>#VALUE!</v>
      </c>
      <c r="AX252" s="56" t="str">
        <f>IF('Opportunity List'!$AY252&lt;=0.1,"Early",IF(AND('Opportunity List'!$AY252&gt;0.1,'Opportunity List'!$AY252&lt;=0.25),"Establishing","Mature"))</f>
        <v>Mature</v>
      </c>
      <c r="AY252" s="105">
        <v>0.68</v>
      </c>
      <c r="AZ252" s="11"/>
      <c r="BA252" s="11"/>
      <c r="BB252" s="11"/>
      <c r="BD252" s="11"/>
      <c r="BE252" s="11"/>
      <c r="BF252" s="11"/>
    </row>
    <row r="253" spans="1:58" x14ac:dyDescent="0.25">
      <c r="A253" s="104">
        <v>387</v>
      </c>
      <c r="B253" s="56" t="s">
        <v>308</v>
      </c>
      <c r="C253" s="56" t="s">
        <v>5</v>
      </c>
      <c r="D253" s="56" t="s">
        <v>215</v>
      </c>
      <c r="E253" s="56" t="s">
        <v>186</v>
      </c>
      <c r="F253" s="56" t="s">
        <v>2</v>
      </c>
      <c r="G253" s="56">
        <v>0</v>
      </c>
      <c r="H253" s="57">
        <v>0</v>
      </c>
      <c r="I253" s="56" t="s">
        <v>190</v>
      </c>
      <c r="J253" s="58">
        <v>0.45253253860586423</v>
      </c>
      <c r="K253" s="59">
        <f>('Opportunity List'!$J253*Convert_PJ_to_MWh)/1000</f>
        <v>125.7034829460744</v>
      </c>
      <c r="L253" s="59">
        <v>24.271767319187951</v>
      </c>
      <c r="M253" s="59">
        <f>'Opportunity List'!$N253/Convert_GJ_to_MWh</f>
        <v>18644.399985084481</v>
      </c>
      <c r="N253" s="59">
        <v>5179</v>
      </c>
      <c r="O253" s="60">
        <v>0.6</v>
      </c>
      <c r="P253" s="59">
        <f>'Opportunity List'!$L253*'Opportunity List'!$O253</f>
        <v>14.563060391512771</v>
      </c>
      <c r="Q253" s="60">
        <v>0.1</v>
      </c>
      <c r="R253" s="59">
        <f>'Opportunity List'!$J253*'Opportunity List'!$Q253*Convert_PJ_to_MWh</f>
        <v>12570.348294607444</v>
      </c>
      <c r="S253" s="60">
        <v>0.5</v>
      </c>
      <c r="T253" s="59">
        <v>7</v>
      </c>
      <c r="U253" s="59">
        <v>0</v>
      </c>
      <c r="V253" s="59">
        <f>(('Opportunity List'!$R253*'Opportunity List'!$S253)*'Opportunity List'!$O253)*'Opportunity List'!$T253</f>
        <v>26397.73141867563</v>
      </c>
      <c r="W253" s="59">
        <f>'Opportunity List'!$Y253*'Opportunity List'!$P253</f>
        <v>3771.1044883822333</v>
      </c>
      <c r="X253" s="59">
        <f>IF('Opportunity List'!$P253=0,0,IF(OR('Opportunity List'!$A253={600,601}),4.52,IF(OR('Opportunity List'!$A253={602,603,604,605}),1.9,('Opportunity List'!$V253/'Opportunity List'!$P253))))</f>
        <v>1812.6500000000005</v>
      </c>
      <c r="Y253" s="59">
        <f>IF('Opportunity List'!$X253=0,0,'Opportunity List'!$X253/'Opportunity List'!$T253)</f>
        <v>258.9500000000001</v>
      </c>
      <c r="Z253" s="61">
        <f>'Opportunity List'!$W253*'Opportunity List'!$H253</f>
        <v>0</v>
      </c>
      <c r="AA253" s="61">
        <f>'Opportunity List'!$Z253+'Opportunity List'!$W253</f>
        <v>3771.1044883822333</v>
      </c>
      <c r="AB253" s="61">
        <f>IF('Opportunity List'!$F253="Electricity", 'Opportunity List'!$W253, 0)+IF('Opportunity List'!$G253="Electricity",'Opportunity List'!$Z253,0)</f>
        <v>3771.1044883822333</v>
      </c>
      <c r="AC253" s="61">
        <f>IF('Opportunity List'!$F253="Natural Gas",'Opportunity List'!$W253, 0)+IF('Opportunity List'!$G253="Natural Gas",'Opportunity List'!$Z253,0)</f>
        <v>0</v>
      </c>
      <c r="AD253" s="61">
        <f>'Opportunity List'!$Y253*VLOOKUP('Opportunity List'!$T253,'Discount rate'!$B$4:$D$45,3,FALSE)</f>
        <v>1654.5064905569309</v>
      </c>
      <c r="AE253" s="59">
        <v>173149.70344334218</v>
      </c>
      <c r="AF253" s="62" t="s">
        <v>164</v>
      </c>
      <c r="AG253" s="63">
        <v>0</v>
      </c>
      <c r="AH253" s="64">
        <f>'Opportunity List'!$AG253*VLOOKUP('Opportunity List'!$T253,'Discount rate'!$B$4:$D$45,3,FALSE)</f>
        <v>0</v>
      </c>
      <c r="AI253" s="59">
        <f>'Opportunity List'!$AE253-'Opportunity List'!$AH253</f>
        <v>173149.70344334218</v>
      </c>
      <c r="AJ253" s="64">
        <f>'Opportunity List'!$AI253/'Opportunity List'!$AD253</f>
        <v>104.65338421552971</v>
      </c>
      <c r="AK253" s="59">
        <f>'Opportunity List'!$P253*'Opportunity List'!$AE253</f>
        <v>2521589.5880179191</v>
      </c>
      <c r="AL253" s="59">
        <v>8760</v>
      </c>
      <c r="AM253" s="65">
        <v>0.50694444443053044</v>
      </c>
      <c r="AN253" s="65">
        <v>0.50694444443053044</v>
      </c>
      <c r="AO253" s="65">
        <v>0.9</v>
      </c>
      <c r="AP253" s="65">
        <v>0.6249999999801229</v>
      </c>
      <c r="AQ253" s="65">
        <v>0.33333333328032771</v>
      </c>
      <c r="AR253" s="65">
        <v>0.62499999998012279</v>
      </c>
      <c r="AS253" s="65" t="e">
        <f>#VALUE!</f>
        <v>#VALUE!</v>
      </c>
      <c r="AT253" s="65" t="e">
        <f>#VALUE!</f>
        <v>#VALUE!</v>
      </c>
      <c r="AU253" s="65" t="e">
        <f>#VALUE!</f>
        <v>#VALUE!</v>
      </c>
      <c r="AV253" s="65" t="e">
        <f>#VALUE!</f>
        <v>#VALUE!</v>
      </c>
      <c r="AW253" s="65" t="e">
        <f>#VALUE!</f>
        <v>#VALUE!</v>
      </c>
      <c r="AX253" s="56" t="str">
        <f>IF('Opportunity List'!$AY253&lt;=0.1,"Early",IF(AND('Opportunity List'!$AY253&gt;0.1,'Opportunity List'!$AY253&lt;=0.25),"Establishing","Mature"))</f>
        <v>Mature</v>
      </c>
      <c r="AY253" s="105">
        <v>0.4</v>
      </c>
      <c r="AZ253" s="11"/>
      <c r="BA253" s="11"/>
      <c r="BB253" s="11"/>
      <c r="BD253" s="11"/>
      <c r="BE253" s="11"/>
      <c r="BF253" s="11"/>
    </row>
    <row r="254" spans="1:58" x14ac:dyDescent="0.25">
      <c r="A254" s="104">
        <v>298</v>
      </c>
      <c r="B254" s="56" t="s">
        <v>309</v>
      </c>
      <c r="C254" s="56" t="s">
        <v>5</v>
      </c>
      <c r="D254" s="56" t="s">
        <v>215</v>
      </c>
      <c r="E254" s="56" t="s">
        <v>186</v>
      </c>
      <c r="F254" s="56" t="s">
        <v>2</v>
      </c>
      <c r="G254" s="56">
        <v>0</v>
      </c>
      <c r="H254" s="57">
        <v>0</v>
      </c>
      <c r="I254" s="56" t="s">
        <v>190</v>
      </c>
      <c r="J254" s="58">
        <v>0.45253253860586423</v>
      </c>
      <c r="K254" s="59">
        <f>('Opportunity List'!$J254*Convert_PJ_to_MWh)/1000</f>
        <v>125.7034829460744</v>
      </c>
      <c r="L254" s="59">
        <v>24.271767319187951</v>
      </c>
      <c r="M254" s="59">
        <f>'Opportunity List'!$N254/Convert_GJ_to_MWh</f>
        <v>18644.399985084481</v>
      </c>
      <c r="N254" s="59">
        <v>5179</v>
      </c>
      <c r="O254" s="60">
        <v>0.6</v>
      </c>
      <c r="P254" s="59">
        <f>'Opportunity List'!$L254*'Opportunity List'!$O254</f>
        <v>14.563060391512771</v>
      </c>
      <c r="Q254" s="60">
        <v>0.1</v>
      </c>
      <c r="R254" s="59">
        <f>'Opportunity List'!$J254*'Opportunity List'!$Q254*Convert_PJ_to_MWh</f>
        <v>12570.348294607444</v>
      </c>
      <c r="S254" s="60">
        <v>3.359200713160674E-2</v>
      </c>
      <c r="T254" s="59">
        <v>7</v>
      </c>
      <c r="U254" s="59">
        <v>0</v>
      </c>
      <c r="V254" s="59">
        <f>(('Opportunity List'!$R254*'Opportunity List'!$S254)*'Opportunity List'!$O254)*'Opportunity List'!$T254</f>
        <v>1773.505564148782</v>
      </c>
      <c r="W254" s="59">
        <f>'Opportunity List'!$Y254*'Opportunity List'!$P254</f>
        <v>253.3579377355403</v>
      </c>
      <c r="X254" s="59">
        <f>IF('Opportunity List'!$P254=0,0,IF(OR('Opportunity List'!$A254={600,601}),4.52,IF(OR('Opportunity List'!$A254={602,603,604,605}),1.9,('Opportunity List'!$V254/'Opportunity List'!$P254))))</f>
        <v>121.78110345421393</v>
      </c>
      <c r="Y254" s="59">
        <f>IF('Opportunity List'!$X254=0,0,'Opportunity List'!$X254/'Opportunity List'!$T254)</f>
        <v>17.397300493459134</v>
      </c>
      <c r="Z254" s="61">
        <f>'Opportunity List'!$W254*'Opportunity List'!$H254</f>
        <v>0</v>
      </c>
      <c r="AA254" s="61">
        <f>'Opportunity List'!$Z254+'Opportunity List'!$W254</f>
        <v>253.3579377355403</v>
      </c>
      <c r="AB254" s="61">
        <f>IF('Opportunity List'!$F254="Electricity", 'Opportunity List'!$W254, 0)+IF('Opportunity List'!$G254="Electricity",'Opportunity List'!$Z254,0)</f>
        <v>253.3579377355403</v>
      </c>
      <c r="AC254" s="61">
        <f>IF('Opportunity List'!$F254="Natural Gas",'Opportunity List'!$W254, 0)+IF('Opportunity List'!$G254="Natural Gas",'Opportunity List'!$Z254,0)</f>
        <v>0</v>
      </c>
      <c r="AD254" s="61">
        <f>'Opportunity List'!$Y254*VLOOKUP('Opportunity List'!$T254,'Discount rate'!$B$4:$D$45,3,FALSE)</f>
        <v>111.1563876601561</v>
      </c>
      <c r="AE254" s="59">
        <v>5816.446072904344</v>
      </c>
      <c r="AF254" s="62" t="s">
        <v>164</v>
      </c>
      <c r="AG254" s="63">
        <v>0</v>
      </c>
      <c r="AH254" s="64">
        <f>'Opportunity List'!$AG254*VLOOKUP('Opportunity List'!$T254,'Discount rate'!$B$4:$D$45,3,FALSE)</f>
        <v>0</v>
      </c>
      <c r="AI254" s="59">
        <f>'Opportunity List'!$AE254-'Opportunity List'!$AH254</f>
        <v>5816.446072904344</v>
      </c>
      <c r="AJ254" s="64">
        <f>'Opportunity List'!$AI254/'Opportunity List'!$AD254</f>
        <v>52.326692107764885</v>
      </c>
      <c r="AK254" s="59">
        <f>'Opportunity List'!$P254*'Opportunity List'!$AE254</f>
        <v>84705.255423683251</v>
      </c>
      <c r="AL254" s="59">
        <v>8760</v>
      </c>
      <c r="AM254" s="65">
        <v>0.50694444443053044</v>
      </c>
      <c r="AN254" s="65">
        <v>0.50694444443053044</v>
      </c>
      <c r="AO254" s="65">
        <v>0.9</v>
      </c>
      <c r="AP254" s="65">
        <v>0.6249999999801229</v>
      </c>
      <c r="AQ254" s="65">
        <v>0.33333333328032771</v>
      </c>
      <c r="AR254" s="65">
        <v>0.62499999998012279</v>
      </c>
      <c r="AS254" s="65" t="e">
        <f>#VALUE!</f>
        <v>#VALUE!</v>
      </c>
      <c r="AT254" s="65" t="e">
        <f>#VALUE!</f>
        <v>#VALUE!</v>
      </c>
      <c r="AU254" s="65" t="e">
        <f>#VALUE!</f>
        <v>#VALUE!</v>
      </c>
      <c r="AV254" s="65" t="e">
        <f>#VALUE!</f>
        <v>#VALUE!</v>
      </c>
      <c r="AW254" s="65" t="e">
        <f>#VALUE!</f>
        <v>#VALUE!</v>
      </c>
      <c r="AX254" s="56" t="str">
        <f>IF('Opportunity List'!$AY254&lt;=0.1,"Early",IF(AND('Opportunity List'!$AY254&gt;0.1,'Opportunity List'!$AY254&lt;=0.25),"Establishing","Mature"))</f>
        <v>Mature</v>
      </c>
      <c r="AY254" s="105">
        <v>0.4</v>
      </c>
      <c r="AZ254" s="11"/>
      <c r="BA254" s="11"/>
      <c r="BB254" s="11"/>
      <c r="BD254" s="11"/>
      <c r="BE254" s="11"/>
      <c r="BF254" s="11"/>
    </row>
    <row r="255" spans="1:58" x14ac:dyDescent="0.25">
      <c r="A255" s="104">
        <v>373</v>
      </c>
      <c r="B255" s="56" t="s">
        <v>314</v>
      </c>
      <c r="C255" s="56" t="s">
        <v>5</v>
      </c>
      <c r="D255" s="56" t="s">
        <v>215</v>
      </c>
      <c r="E255" s="56" t="s">
        <v>186</v>
      </c>
      <c r="F255" s="56" t="s">
        <v>2</v>
      </c>
      <c r="G255" s="56">
        <v>0</v>
      </c>
      <c r="H255" s="57">
        <v>0</v>
      </c>
      <c r="I255" s="56" t="s">
        <v>190</v>
      </c>
      <c r="J255" s="58">
        <v>0.45253253860586423</v>
      </c>
      <c r="K255" s="59">
        <f>('Opportunity List'!$J255*Convert_PJ_to_MWh)/1000</f>
        <v>125.7034829460744</v>
      </c>
      <c r="L255" s="59">
        <v>24.271767319187951</v>
      </c>
      <c r="M255" s="59">
        <f>'Opportunity List'!$N255/Convert_GJ_to_MWh</f>
        <v>18644.399985084481</v>
      </c>
      <c r="N255" s="59">
        <v>5179</v>
      </c>
      <c r="O255" s="60">
        <v>0.48000000000000009</v>
      </c>
      <c r="P255" s="59">
        <f>'Opportunity List'!$L255*'Opportunity List'!$O255</f>
        <v>11.650448313210219</v>
      </c>
      <c r="Q255" s="60">
        <v>0.1</v>
      </c>
      <c r="R255" s="59">
        <f>'Opportunity List'!$J255*'Opportunity List'!$Q255*Convert_PJ_to_MWh</f>
        <v>12570.348294607444</v>
      </c>
      <c r="S255" s="60">
        <v>7.1110412333014142E-2</v>
      </c>
      <c r="T255" s="59">
        <v>8</v>
      </c>
      <c r="U255" s="59">
        <v>0</v>
      </c>
      <c r="V255" s="59">
        <f>(('Opportunity List'!$R255*'Opportunity List'!$S255)*'Opportunity List'!$O255)*'Opportunity List'!$T255</f>
        <v>3432.5093775326845</v>
      </c>
      <c r="W255" s="59">
        <f>'Opportunity List'!$Y255*'Opportunity List'!$P255</f>
        <v>429.06367219158557</v>
      </c>
      <c r="X255" s="59">
        <f>IF('Opportunity List'!$P255=0,0,IF(OR('Opportunity List'!$A255={600,601}),4.52,IF(OR('Opportunity List'!$A255={602,603,604,605}),1.9,('Opportunity List'!$V255/'Opportunity List'!$P255))))</f>
        <v>294.62466037814426</v>
      </c>
      <c r="Y255" s="59">
        <f>IF('Opportunity List'!$X255=0,0,'Opportunity List'!$X255/'Opportunity List'!$T255)</f>
        <v>36.828082547268032</v>
      </c>
      <c r="Z255" s="61">
        <f>'Opportunity List'!$W255*'Opportunity List'!$H255</f>
        <v>0</v>
      </c>
      <c r="AA255" s="61">
        <f>'Opportunity List'!$Z255+'Opportunity List'!$W255</f>
        <v>429.06367219158557</v>
      </c>
      <c r="AB255" s="61">
        <f>IF('Opportunity List'!$F255="Electricity", 'Opportunity List'!$W255, 0)+IF('Opportunity List'!$G255="Electricity",'Opportunity List'!$Z255,0)</f>
        <v>429.06367219158557</v>
      </c>
      <c r="AC255" s="61">
        <f>IF('Opportunity List'!$F255="Natural Gas",'Opportunity List'!$W255, 0)+IF('Opportunity List'!$G255="Natural Gas",'Opportunity List'!$Z255,0)</f>
        <v>0</v>
      </c>
      <c r="AD255" s="61">
        <f>'Opportunity List'!$Y255*VLOOKUP('Opportunity List'!$T255,'Discount rate'!$B$4:$D$45,3,FALSE)</f>
        <v>256.73955684848579</v>
      </c>
      <c r="AE255" s="59">
        <v>21547.306912591572</v>
      </c>
      <c r="AF255" s="62" t="s">
        <v>164</v>
      </c>
      <c r="AG255" s="63">
        <v>0</v>
      </c>
      <c r="AH255" s="64">
        <f>'Opportunity List'!$AG255*VLOOKUP('Opportunity List'!$T255,'Discount rate'!$B$4:$D$45,3,FALSE)</f>
        <v>0</v>
      </c>
      <c r="AI255" s="59">
        <f>'Opportunity List'!$AE255-'Opportunity List'!$AH255</f>
        <v>21547.306912591572</v>
      </c>
      <c r="AJ255" s="64">
        <f>'Opportunity List'!$AI255/'Opportunity List'!$AD255</f>
        <v>83.92671225691825</v>
      </c>
      <c r="AK255" s="59">
        <f>'Opportunity List'!$P255*'Opportunity List'!$AE255</f>
        <v>251035.78547402538</v>
      </c>
      <c r="AL255" s="59">
        <v>8760</v>
      </c>
      <c r="AM255" s="65">
        <v>0.50694444443053044</v>
      </c>
      <c r="AN255" s="65">
        <v>0.50694444443053044</v>
      </c>
      <c r="AO255" s="65">
        <v>0.9</v>
      </c>
      <c r="AP255" s="65">
        <v>0.6249999999801229</v>
      </c>
      <c r="AQ255" s="65">
        <v>0.33333333328032771</v>
      </c>
      <c r="AR255" s="65">
        <v>0.62499999998012279</v>
      </c>
      <c r="AS255" s="65" t="e">
        <f>#VALUE!</f>
        <v>#VALUE!</v>
      </c>
      <c r="AT255" s="65" t="e">
        <f>#VALUE!</f>
        <v>#VALUE!</v>
      </c>
      <c r="AU255" s="65" t="e">
        <f>#VALUE!</f>
        <v>#VALUE!</v>
      </c>
      <c r="AV255" s="65" t="e">
        <f>#VALUE!</f>
        <v>#VALUE!</v>
      </c>
      <c r="AW255" s="65" t="e">
        <f>#VALUE!</f>
        <v>#VALUE!</v>
      </c>
      <c r="AX255" s="56" t="str">
        <f>IF('Opportunity List'!$AY255&lt;=0.1,"Early",IF(AND('Opportunity List'!$AY255&gt;0.1,'Opportunity List'!$AY255&lt;=0.25),"Establishing","Mature"))</f>
        <v>Mature</v>
      </c>
      <c r="AY255" s="105">
        <v>0.51999999999999991</v>
      </c>
      <c r="AZ255" s="11"/>
      <c r="BA255" s="11"/>
      <c r="BB255" s="11"/>
      <c r="BD255" s="11"/>
      <c r="BE255" s="11"/>
      <c r="BF255" s="11"/>
    </row>
    <row r="256" spans="1:58" x14ac:dyDescent="0.25">
      <c r="A256" s="104">
        <v>374</v>
      </c>
      <c r="B256" s="56" t="s">
        <v>240</v>
      </c>
      <c r="C256" s="56" t="s">
        <v>5</v>
      </c>
      <c r="D256" s="56" t="s">
        <v>215</v>
      </c>
      <c r="E256" s="56" t="s">
        <v>241</v>
      </c>
      <c r="F256" s="56" t="s">
        <v>2</v>
      </c>
      <c r="G256" s="56">
        <v>0</v>
      </c>
      <c r="H256" s="57">
        <v>0</v>
      </c>
      <c r="I256" s="56" t="s">
        <v>190</v>
      </c>
      <c r="J256" s="58">
        <v>0.45253253860586423</v>
      </c>
      <c r="K256" s="59">
        <f>('Opportunity List'!$J256*Convert_PJ_to_MWh)/1000</f>
        <v>125.7034829460744</v>
      </c>
      <c r="L256" s="59">
        <v>24.271767319187951</v>
      </c>
      <c r="M256" s="59">
        <f>'Opportunity List'!$N256/Convert_GJ_to_MWh</f>
        <v>18644.399985084481</v>
      </c>
      <c r="N256" s="59">
        <v>5179</v>
      </c>
      <c r="O256" s="60">
        <v>0.39999999999999991</v>
      </c>
      <c r="P256" s="59">
        <f>'Opportunity List'!$L256*'Opportunity List'!$O256</f>
        <v>9.7087069276751787</v>
      </c>
      <c r="Q256" s="60">
        <v>0.84</v>
      </c>
      <c r="R256" s="59">
        <f>'Opportunity List'!$J256*'Opportunity List'!$Q256*Convert_PJ_to_MWh</f>
        <v>105590.92567470251</v>
      </c>
      <c r="S256" s="60">
        <v>3.5714285714285712E-2</v>
      </c>
      <c r="T256" s="59">
        <v>14</v>
      </c>
      <c r="U256" s="59">
        <v>0</v>
      </c>
      <c r="V256" s="59">
        <f>(('Opportunity List'!$R256*'Opportunity List'!$S256)*'Opportunity List'!$O256)*'Opportunity List'!$T256</f>
        <v>21118.185134940497</v>
      </c>
      <c r="W256" s="59">
        <f>'Opportunity List'!$Y256*'Opportunity List'!$P256</f>
        <v>1508.4417953528928</v>
      </c>
      <c r="X256" s="59">
        <f>IF('Opportunity List'!$P256=0,0,IF(OR('Opportunity List'!$A256={600,601}),4.52,IF(OR('Opportunity List'!$A256={602,603,604,605}),1.9,('Opportunity List'!$V256/'Opportunity List'!$P256))))</f>
        <v>2175.1800000000003</v>
      </c>
      <c r="Y256" s="59">
        <f>IF('Opportunity List'!$X256=0,0,'Opportunity List'!$X256/'Opportunity List'!$T256)</f>
        <v>155.37000000000003</v>
      </c>
      <c r="Z256" s="61">
        <f>'Opportunity List'!$W256*'Opportunity List'!$H256</f>
        <v>0</v>
      </c>
      <c r="AA256" s="61">
        <f>'Opportunity List'!$Z256+'Opportunity List'!$W256</f>
        <v>1508.4417953528928</v>
      </c>
      <c r="AB256" s="61">
        <f>IF('Opportunity List'!$F256="Electricity", 'Opportunity List'!$W256, 0)+IF('Opportunity List'!$G256="Electricity",'Opportunity List'!$Z256,0)</f>
        <v>1508.4417953528928</v>
      </c>
      <c r="AC256" s="61">
        <f>IF('Opportunity List'!$F256="Natural Gas",'Opportunity List'!$W256, 0)+IF('Opportunity List'!$G256="Natural Gas",'Opportunity List'!$Z256,0)</f>
        <v>0</v>
      </c>
      <c r="AD256" s="61">
        <f>'Opportunity List'!$Y256*VLOOKUP('Opportunity List'!$T256,'Discount rate'!$B$4:$D$45,3,FALSE)</f>
        <v>1514.153360901975</v>
      </c>
      <c r="AE256" s="59">
        <v>129862.27758250662</v>
      </c>
      <c r="AF256" s="62" t="s">
        <v>168</v>
      </c>
      <c r="AG256" s="63">
        <v>0</v>
      </c>
      <c r="AH256" s="64">
        <f>'Opportunity List'!$AG256*VLOOKUP('Opportunity List'!$T256,'Discount rate'!$B$4:$D$45,3,FALSE)</f>
        <v>0</v>
      </c>
      <c r="AI256" s="59">
        <f>'Opportunity List'!$AE256-'Opportunity List'!$AH256</f>
        <v>129862.27758250662</v>
      </c>
      <c r="AJ256" s="64">
        <f>'Opportunity List'!$AI256/'Opportunity List'!$AD256</f>
        <v>85.765604023854081</v>
      </c>
      <c r="AK256" s="59">
        <f>'Opportunity List'!$P256*'Opportunity List'!$AE256</f>
        <v>1260794.7940089591</v>
      </c>
      <c r="AL256" s="59">
        <v>8760</v>
      </c>
      <c r="AM256" s="65">
        <v>0.32761406022090511</v>
      </c>
      <c r="AN256" s="65">
        <v>0.32761406022090522</v>
      </c>
      <c r="AO256" s="65">
        <v>0.89879926801873689</v>
      </c>
      <c r="AP256" s="65">
        <v>0.61189567879617435</v>
      </c>
      <c r="AQ256" s="65">
        <v>8.8046091304778591E-3</v>
      </c>
      <c r="AR256" s="65">
        <v>0.61189567879617435</v>
      </c>
      <c r="AS256" s="65" t="e">
        <f>#VALUE!</f>
        <v>#VALUE!</v>
      </c>
      <c r="AT256" s="65" t="e">
        <f>#VALUE!</f>
        <v>#VALUE!</v>
      </c>
      <c r="AU256" s="65" t="e">
        <f>#VALUE!</f>
        <v>#VALUE!</v>
      </c>
      <c r="AV256" s="65" t="e">
        <f>#VALUE!</f>
        <v>#VALUE!</v>
      </c>
      <c r="AW256" s="65" t="e">
        <f>#VALUE!</f>
        <v>#VALUE!</v>
      </c>
      <c r="AX256" s="56" t="str">
        <f>IF('Opportunity List'!$AY256&lt;=0.1,"Early",IF(AND('Opportunity List'!$AY256&gt;0.1,'Opportunity List'!$AY256&lt;=0.25),"Establishing","Mature"))</f>
        <v>Establishing</v>
      </c>
      <c r="AY256" s="105">
        <v>0.25</v>
      </c>
      <c r="AZ256" s="11"/>
      <c r="BA256" s="11"/>
      <c r="BB256" s="11"/>
      <c r="BD256" s="11"/>
      <c r="BE256" s="11"/>
      <c r="BF256" s="11"/>
    </row>
    <row r="257" spans="1:58" x14ac:dyDescent="0.25">
      <c r="A257" s="104">
        <v>185</v>
      </c>
      <c r="B257" s="56" t="s">
        <v>283</v>
      </c>
      <c r="C257" s="56" t="s">
        <v>5</v>
      </c>
      <c r="D257" s="56" t="s">
        <v>215</v>
      </c>
      <c r="E257" s="56" t="s">
        <v>241</v>
      </c>
      <c r="F257" s="56" t="s">
        <v>2</v>
      </c>
      <c r="G257" s="56">
        <v>0</v>
      </c>
      <c r="H257" s="57">
        <v>0</v>
      </c>
      <c r="I257" s="56" t="s">
        <v>190</v>
      </c>
      <c r="J257" s="58">
        <v>0.45253253860586423</v>
      </c>
      <c r="K257" s="59">
        <f>('Opportunity List'!$J257*Convert_PJ_to_MWh)/1000</f>
        <v>125.7034829460744</v>
      </c>
      <c r="L257" s="59">
        <v>24.271767319187951</v>
      </c>
      <c r="M257" s="59">
        <f>'Opportunity List'!$N257/Convert_GJ_to_MWh</f>
        <v>18644.399985084481</v>
      </c>
      <c r="N257" s="59">
        <v>5179</v>
      </c>
      <c r="O257" s="60">
        <v>0.6</v>
      </c>
      <c r="P257" s="59">
        <f>'Opportunity List'!$L257*'Opportunity List'!$O257</f>
        <v>14.563060391512771</v>
      </c>
      <c r="Q257" s="60">
        <v>0.84</v>
      </c>
      <c r="R257" s="59">
        <f>'Opportunity List'!$J257*'Opportunity List'!$Q257*Convert_PJ_to_MWh</f>
        <v>105590.92567470251</v>
      </c>
      <c r="S257" s="60">
        <v>1.1904761904761906E-2</v>
      </c>
      <c r="T257" s="59">
        <v>14</v>
      </c>
      <c r="U257" s="59">
        <v>0</v>
      </c>
      <c r="V257" s="59">
        <f>(('Opportunity List'!$R257*'Opportunity List'!$S257)*'Opportunity List'!$O257)*'Opportunity List'!$T257</f>
        <v>10559.09256747025</v>
      </c>
      <c r="W257" s="59">
        <f>'Opportunity List'!$Y257*'Opportunity List'!$P257</f>
        <v>754.2208976764465</v>
      </c>
      <c r="X257" s="59">
        <f>IF('Opportunity List'!$P257=0,0,IF(OR('Opportunity List'!$A257={600,601}),4.52,IF(OR('Opportunity List'!$A257={602,603,604,605}),1.9,('Opportunity List'!$V257/'Opportunity List'!$P257))))</f>
        <v>725.06000000000006</v>
      </c>
      <c r="Y257" s="59">
        <f>IF('Opportunity List'!$X257=0,0,'Opportunity List'!$X257/'Opportunity List'!$T257)</f>
        <v>51.790000000000006</v>
      </c>
      <c r="Z257" s="61">
        <f>'Opportunity List'!$W257*'Opportunity List'!$H257</f>
        <v>0</v>
      </c>
      <c r="AA257" s="61">
        <f>'Opportunity List'!$Z257+'Opportunity List'!$W257</f>
        <v>754.2208976764465</v>
      </c>
      <c r="AB257" s="61">
        <f>IF('Opportunity List'!$F257="Electricity", 'Opportunity List'!$W257, 0)+IF('Opportunity List'!$G257="Electricity",'Opportunity List'!$Z257,0)</f>
        <v>754.2208976764465</v>
      </c>
      <c r="AC257" s="61">
        <f>IF('Opportunity List'!$F257="Natural Gas",'Opportunity List'!$W257, 0)+IF('Opportunity List'!$G257="Natural Gas",'Opportunity List'!$Z257,0)</f>
        <v>0</v>
      </c>
      <c r="AD257" s="61">
        <f>'Opportunity List'!$Y257*VLOOKUP('Opportunity List'!$T257,'Discount rate'!$B$4:$D$45,3,FALSE)</f>
        <v>504.71778696732497</v>
      </c>
      <c r="AE257" s="59">
        <v>8657.4851721671075</v>
      </c>
      <c r="AF257" s="62" t="s">
        <v>168</v>
      </c>
      <c r="AG257" s="63">
        <v>0</v>
      </c>
      <c r="AH257" s="64">
        <f>'Opportunity List'!$AG257*VLOOKUP('Opportunity List'!$T257,'Discount rate'!$B$4:$D$45,3,FALSE)</f>
        <v>0</v>
      </c>
      <c r="AI257" s="59">
        <f>'Opportunity List'!$AE257-'Opportunity List'!$AH257</f>
        <v>8657.4851721671075</v>
      </c>
      <c r="AJ257" s="64">
        <f>'Opportunity List'!$AI257/'Opportunity List'!$AD257</f>
        <v>17.153120804770818</v>
      </c>
      <c r="AK257" s="59">
        <f>'Opportunity List'!$P257*'Opportunity List'!$AE257</f>
        <v>126079.47940089593</v>
      </c>
      <c r="AL257" s="59">
        <v>8760</v>
      </c>
      <c r="AM257" s="65">
        <v>1</v>
      </c>
      <c r="AN257" s="65">
        <v>1.0000000000000011</v>
      </c>
      <c r="AO257" s="65">
        <v>1</v>
      </c>
      <c r="AP257" s="65">
        <v>1</v>
      </c>
      <c r="AQ257" s="65">
        <v>0.99999999999999989</v>
      </c>
      <c r="AR257" s="65">
        <v>0.99999999999999989</v>
      </c>
      <c r="AS257" s="65" t="e">
        <f>#VALUE!</f>
        <v>#VALUE!</v>
      </c>
      <c r="AT257" s="65" t="e">
        <f>#VALUE!</f>
        <v>#VALUE!</v>
      </c>
      <c r="AU257" s="65" t="e">
        <f>#VALUE!</f>
        <v>#VALUE!</v>
      </c>
      <c r="AV257" s="65" t="e">
        <f>#VALUE!</f>
        <v>#VALUE!</v>
      </c>
      <c r="AW257" s="65" t="e">
        <f>#VALUE!</f>
        <v>#VALUE!</v>
      </c>
      <c r="AX257" s="56" t="str">
        <f>IF('Opportunity List'!$AY257&lt;=0.1,"Early",IF(AND('Opportunity List'!$AY257&gt;0.1,'Opportunity List'!$AY257&lt;=0.25),"Establishing","Mature"))</f>
        <v>Establishing</v>
      </c>
      <c r="AY257" s="105">
        <v>0.25</v>
      </c>
      <c r="AZ257" s="11"/>
      <c r="BA257" s="11"/>
      <c r="BB257" s="11"/>
      <c r="BD257" s="11"/>
      <c r="BE257" s="11"/>
      <c r="BF257" s="11"/>
    </row>
    <row r="258" spans="1:58" x14ac:dyDescent="0.25">
      <c r="A258" s="104">
        <v>177</v>
      </c>
      <c r="B258" s="56" t="s">
        <v>199</v>
      </c>
      <c r="C258" s="56" t="s">
        <v>7</v>
      </c>
      <c r="D258" s="56" t="s">
        <v>200</v>
      </c>
      <c r="E258" s="56" t="s">
        <v>201</v>
      </c>
      <c r="F258" s="56" t="s">
        <v>2</v>
      </c>
      <c r="G258" s="56">
        <v>0</v>
      </c>
      <c r="H258" s="57">
        <v>0</v>
      </c>
      <c r="I258" s="56" t="s">
        <v>174</v>
      </c>
      <c r="J258" s="58">
        <v>5.3799803440373797</v>
      </c>
      <c r="K258" s="59">
        <f>('Opportunity List'!$J258*Convert_PJ_to_MWh)/1000</f>
        <v>1494.4389844548398</v>
      </c>
      <c r="L258" s="59">
        <v>11.834328353300823</v>
      </c>
      <c r="M258" s="59">
        <f>'Opportunity List'!$N258/Convert_GJ_to_MWh</f>
        <v>454608</v>
      </c>
      <c r="N258" s="59">
        <v>126280.00010102399</v>
      </c>
      <c r="O258" s="60">
        <v>0.5</v>
      </c>
      <c r="P258" s="59">
        <f>'Opportunity List'!$L258*'Opportunity List'!$O258</f>
        <v>5.9171641766504113</v>
      </c>
      <c r="Q258" s="60">
        <v>3.6413105684195441E-3</v>
      </c>
      <c r="R258" s="59">
        <f>'Opportunity List'!$J258*'Opportunity List'!$Q258*Convert_PJ_to_MWh</f>
        <v>5441.716467953579</v>
      </c>
      <c r="S258" s="60">
        <v>1</v>
      </c>
      <c r="T258" s="59">
        <v>10</v>
      </c>
      <c r="U258" s="59">
        <v>0</v>
      </c>
      <c r="V258" s="59">
        <f>(('Opportunity List'!$R258*'Opportunity List'!$S258)*'Opportunity List'!$O258)*'Opportunity List'!$T258</f>
        <v>27208.582339767894</v>
      </c>
      <c r="W258" s="59">
        <f>'Opportunity List'!$Y258*'Opportunity List'!$P258</f>
        <v>2720.8582339767891</v>
      </c>
      <c r="X258" s="59">
        <f>IF('Opportunity List'!$P258=0,0,IF(OR('Opportunity List'!$A258={600,601}),4.52,IF(OR('Opportunity List'!$A258={602,603,604,605}),1.9,('Opportunity List'!$V258/'Opportunity List'!$P258))))</f>
        <v>4598.2469858002369</v>
      </c>
      <c r="Y258" s="59">
        <f>IF('Opportunity List'!$X258=0,0,'Opportunity List'!$X258/'Opportunity List'!$T258)</f>
        <v>459.82469858002366</v>
      </c>
      <c r="Z258" s="61">
        <f>'Opportunity List'!$W258*'Opportunity List'!$H258</f>
        <v>0</v>
      </c>
      <c r="AA258" s="61">
        <f>'Opportunity List'!$Z258+'Opportunity List'!$W258</f>
        <v>2720.8582339767891</v>
      </c>
      <c r="AB258" s="61">
        <f>IF('Opportunity List'!$F258="Electricity", 'Opportunity List'!$W258, 0)+IF('Opportunity List'!$G258="Electricity",'Opportunity List'!$Z258,0)</f>
        <v>2720.8582339767891</v>
      </c>
      <c r="AC258" s="61">
        <f>IF('Opportunity List'!$F258="Natural Gas",'Opportunity List'!$W258, 0)+IF('Opportunity List'!$G258="Natural Gas",'Opportunity List'!$Z258,0)</f>
        <v>0</v>
      </c>
      <c r="AD258" s="61">
        <f>'Opportunity List'!$Y258*VLOOKUP('Opportunity List'!$T258,'Discount rate'!$B$4:$D$45,3,FALSE)</f>
        <v>3689.4409635915754</v>
      </c>
      <c r="AE258" s="59">
        <v>114113.35578002245</v>
      </c>
      <c r="AF258" s="62" t="s">
        <v>164</v>
      </c>
      <c r="AG258" s="63">
        <v>0</v>
      </c>
      <c r="AH258" s="64">
        <f>'Opportunity List'!$AG258*VLOOKUP('Opportunity List'!$T258,'Discount rate'!$B$4:$D$45,3,FALSE)</f>
        <v>0</v>
      </c>
      <c r="AI258" s="59">
        <f>'Opportunity List'!$AE258-'Opportunity List'!$AH258</f>
        <v>114113.35578002245</v>
      </c>
      <c r="AJ258" s="64">
        <f>'Opportunity List'!$AI258/'Opportunity List'!$AD258</f>
        <v>30.929714530229546</v>
      </c>
      <c r="AK258" s="59">
        <f>'Opportunity List'!$P258*'Opportunity List'!$AE258</f>
        <v>675227.46089891205</v>
      </c>
      <c r="AL258" s="59">
        <v>8760</v>
      </c>
      <c r="AM258" s="65">
        <v>0.80823701168407769</v>
      </c>
      <c r="AN258" s="65">
        <v>0.80823701168407769</v>
      </c>
      <c r="AO258" s="65">
        <v>0.81529384825155149</v>
      </c>
      <c r="AP258" s="65">
        <v>0.88479089398286748</v>
      </c>
      <c r="AQ258" s="65">
        <v>0.79993937070434062</v>
      </c>
      <c r="AR258" s="65">
        <v>0.88479089398286748</v>
      </c>
      <c r="AS258" s="65" t="e">
        <f>#VALUE!</f>
        <v>#VALUE!</v>
      </c>
      <c r="AT258" s="65" t="e">
        <f>#VALUE!</f>
        <v>#VALUE!</v>
      </c>
      <c r="AU258" s="65" t="e">
        <f>#VALUE!</f>
        <v>#VALUE!</v>
      </c>
      <c r="AV258" s="65" t="e">
        <f>#VALUE!</f>
        <v>#VALUE!</v>
      </c>
      <c r="AW258" s="65" t="e">
        <f>#VALUE!</f>
        <v>#VALUE!</v>
      </c>
      <c r="AX258" s="56" t="str">
        <f>IF('Opportunity List'!$AY258&lt;=0.1,"Early",IF(AND('Opportunity List'!$AY258&gt;0.1,'Opportunity List'!$AY258&lt;=0.25),"Establishing","Mature"))</f>
        <v>Establishing</v>
      </c>
      <c r="AY258" s="105">
        <v>0.25</v>
      </c>
      <c r="AZ258" s="11"/>
      <c r="BA258" s="11"/>
      <c r="BB258" s="11"/>
      <c r="BD258" s="11"/>
      <c r="BE258" s="11"/>
      <c r="BF258" s="11"/>
    </row>
    <row r="259" spans="1:58" x14ac:dyDescent="0.25">
      <c r="A259" s="104">
        <v>163</v>
      </c>
      <c r="B259" s="56" t="s">
        <v>273</v>
      </c>
      <c r="C259" s="56" t="s">
        <v>7</v>
      </c>
      <c r="D259" s="56" t="s">
        <v>200</v>
      </c>
      <c r="E259" s="56" t="s">
        <v>201</v>
      </c>
      <c r="F259" s="56" t="s">
        <v>2</v>
      </c>
      <c r="G259" s="56">
        <v>0</v>
      </c>
      <c r="H259" s="57">
        <v>0</v>
      </c>
      <c r="I259" s="56" t="s">
        <v>174</v>
      </c>
      <c r="J259" s="58">
        <v>5.3799803440373797</v>
      </c>
      <c r="K259" s="59">
        <f>('Opportunity List'!$J259*Convert_PJ_to_MWh)/1000</f>
        <v>1494.4389844548398</v>
      </c>
      <c r="L259" s="59">
        <v>12.821850021615955</v>
      </c>
      <c r="M259" s="59">
        <f>'Opportunity List'!$N259/Convert_GJ_to_MWh</f>
        <v>419594.70240000001</v>
      </c>
      <c r="N259" s="59">
        <v>116554.08409324326</v>
      </c>
      <c r="O259" s="60">
        <v>0.7</v>
      </c>
      <c r="P259" s="59">
        <f>'Opportunity List'!$L259*'Opportunity List'!$O259</f>
        <v>8.9752950151311683</v>
      </c>
      <c r="Q259" s="60">
        <v>3.6413105684195441E-3</v>
      </c>
      <c r="R259" s="59">
        <f>'Opportunity List'!$J259*'Opportunity List'!$Q259*Convert_PJ_to_MWh</f>
        <v>5441.716467953579</v>
      </c>
      <c r="S259" s="60">
        <v>0.16755039708638045</v>
      </c>
      <c r="T259" s="59">
        <v>5</v>
      </c>
      <c r="U259" s="59">
        <v>0</v>
      </c>
      <c r="V259" s="59">
        <f>(('Opportunity List'!$R259*'Opportunity List'!$S259)*'Opportunity List'!$O259)*'Opportunity List'!$T259</f>
        <v>3191.1661426299124</v>
      </c>
      <c r="W259" s="59">
        <f>'Opportunity List'!$Y259*'Opportunity List'!$P259</f>
        <v>638.23322852598244</v>
      </c>
      <c r="X259" s="59">
        <f>IF('Opportunity List'!$P259=0,0,IF(OR('Opportunity List'!$A259={600,601}),4.52,IF(OR('Opportunity List'!$A259={602,603,604,605}),1.9,('Opportunity List'!$V259/'Opportunity List'!$P259))))</f>
        <v>355.55000000000285</v>
      </c>
      <c r="Y259" s="59">
        <f>IF('Opportunity List'!$X259=0,0,'Opportunity List'!$X259/'Opportunity List'!$T259)</f>
        <v>71.110000000000568</v>
      </c>
      <c r="Z259" s="61">
        <f>'Opportunity List'!$W259*'Opportunity List'!$H259</f>
        <v>0</v>
      </c>
      <c r="AA259" s="61">
        <f>'Opportunity List'!$Z259+'Opportunity List'!$W259</f>
        <v>638.23322852598244</v>
      </c>
      <c r="AB259" s="61">
        <f>IF('Opportunity List'!$F259="Electricity", 'Opportunity List'!$W259, 0)+IF('Opportunity List'!$G259="Electricity",'Opportunity List'!$Z259,0)</f>
        <v>638.23322852598244</v>
      </c>
      <c r="AC259" s="61">
        <f>IF('Opportunity List'!$F259="Natural Gas",'Opportunity List'!$W259, 0)+IF('Opportunity List'!$G259="Natural Gas",'Opportunity List'!$Z259,0)</f>
        <v>0</v>
      </c>
      <c r="AD259" s="61">
        <f>'Opportunity List'!$Y259*VLOOKUP('Opportunity List'!$T259,'Discount rate'!$B$4:$D$45,3,FALSE)</f>
        <v>362.67503967023629</v>
      </c>
      <c r="AE259" s="59">
        <v>2608.3052749719418</v>
      </c>
      <c r="AF259" s="62" t="s">
        <v>164</v>
      </c>
      <c r="AG259" s="63">
        <v>0</v>
      </c>
      <c r="AH259" s="64">
        <f>'Opportunity List'!$AG259*VLOOKUP('Opportunity List'!$T259,'Discount rate'!$B$4:$D$45,3,FALSE)</f>
        <v>0</v>
      </c>
      <c r="AI259" s="59">
        <f>'Opportunity List'!$AE259-'Opportunity List'!$AH259</f>
        <v>2608.3052749719418</v>
      </c>
      <c r="AJ259" s="64">
        <f>'Opportunity List'!$AI259/'Opportunity List'!$AD259</f>
        <v>7.1918521807940072</v>
      </c>
      <c r="AK259" s="59">
        <f>'Opportunity List'!$P259*'Opportunity List'!$AE259</f>
        <v>23410.309332396002</v>
      </c>
      <c r="AL259" s="59">
        <v>8760</v>
      </c>
      <c r="AM259" s="65">
        <v>0.80823701168407769</v>
      </c>
      <c r="AN259" s="65">
        <v>0.80823701168407769</v>
      </c>
      <c r="AO259" s="65">
        <v>0.81529384825155149</v>
      </c>
      <c r="AP259" s="65">
        <v>0.88479089398286748</v>
      </c>
      <c r="AQ259" s="65">
        <v>0.79993937070434062</v>
      </c>
      <c r="AR259" s="65">
        <v>0.88479089398286748</v>
      </c>
      <c r="AS259" s="65" t="e">
        <f>#VALUE!</f>
        <v>#VALUE!</v>
      </c>
      <c r="AT259" s="65" t="e">
        <f>#VALUE!</f>
        <v>#VALUE!</v>
      </c>
      <c r="AU259" s="65" t="e">
        <f>#VALUE!</f>
        <v>#VALUE!</v>
      </c>
      <c r="AV259" s="65" t="e">
        <f>#VALUE!</f>
        <v>#VALUE!</v>
      </c>
      <c r="AW259" s="65" t="e">
        <f>#VALUE!</f>
        <v>#VALUE!</v>
      </c>
      <c r="AX259" s="56" t="str">
        <f>IF('Opportunity List'!$AY259&lt;=0.1,"Early",IF(AND('Opportunity List'!$AY259&gt;0.1,'Opportunity List'!$AY259&lt;=0.25),"Establishing","Mature"))</f>
        <v>Establishing</v>
      </c>
      <c r="AY259" s="105">
        <v>0.25</v>
      </c>
      <c r="AZ259" s="11"/>
      <c r="BA259" s="11"/>
      <c r="BB259" s="11"/>
      <c r="BD259" s="11"/>
      <c r="BE259" s="11"/>
      <c r="BF259" s="11"/>
    </row>
    <row r="260" spans="1:58" x14ac:dyDescent="0.25">
      <c r="A260" s="104">
        <v>161</v>
      </c>
      <c r="B260" s="56" t="s">
        <v>277</v>
      </c>
      <c r="C260" s="56" t="s">
        <v>7</v>
      </c>
      <c r="D260" s="56" t="s">
        <v>200</v>
      </c>
      <c r="E260" s="56" t="s">
        <v>201</v>
      </c>
      <c r="F260" s="56" t="s">
        <v>2</v>
      </c>
      <c r="G260" s="56">
        <v>0</v>
      </c>
      <c r="H260" s="57">
        <v>0</v>
      </c>
      <c r="I260" s="56" t="s">
        <v>174</v>
      </c>
      <c r="J260" s="58">
        <v>5.3799803440373797</v>
      </c>
      <c r="K260" s="59">
        <f>('Opportunity List'!$J260*Convert_PJ_to_MWh)/1000</f>
        <v>1494.4389844548398</v>
      </c>
      <c r="L260" s="59">
        <v>34.000213439778463</v>
      </c>
      <c r="M260" s="59">
        <f>'Opportunity List'!$N260/Convert_GJ_to_MWh</f>
        <v>158233.72266666673</v>
      </c>
      <c r="N260" s="59">
        <v>43953.811887014912</v>
      </c>
      <c r="O260" s="60">
        <v>0.29978336616657342</v>
      </c>
      <c r="P260" s="59">
        <f>'Opportunity List'!$L260*'Opportunity List'!$O260</f>
        <v>10.192698435358757</v>
      </c>
      <c r="Q260" s="60">
        <v>3.6413105684195441E-3</v>
      </c>
      <c r="R260" s="59">
        <f>'Opportunity List'!$J260*'Opportunity List'!$Q260*Convert_PJ_to_MWh</f>
        <v>5441.716467953579</v>
      </c>
      <c r="S260" s="60">
        <v>1</v>
      </c>
      <c r="T260" s="59">
        <v>10</v>
      </c>
      <c r="U260" s="59">
        <v>0</v>
      </c>
      <c r="V260" s="59">
        <f>(('Opportunity List'!$R260*'Opportunity List'!$S260)*'Opportunity List'!$O260)*'Opportunity List'!$T260</f>
        <v>16313.360804872005</v>
      </c>
      <c r="W260" s="59">
        <f>'Opportunity List'!$Y260*'Opportunity List'!$P260</f>
        <v>1631.3360804872007</v>
      </c>
      <c r="X260" s="59">
        <f>IF('Opportunity List'!$P260=0,0,IF(OR('Opportunity List'!$A260={600,601}),4.52,IF(OR('Opportunity List'!$A260={602,603,604,605}),1.9,('Opportunity List'!$V260/'Opportunity List'!$P260))))</f>
        <v>1600.4947961847374</v>
      </c>
      <c r="Y260" s="59">
        <f>IF('Opportunity List'!$X260=0,0,'Opportunity List'!$X260/'Opportunity List'!$T260)</f>
        <v>160.04947961847375</v>
      </c>
      <c r="Z260" s="61">
        <f>'Opportunity List'!$W260*'Opportunity List'!$H260</f>
        <v>0</v>
      </c>
      <c r="AA260" s="61">
        <f>'Opportunity List'!$Z260+'Opportunity List'!$W260</f>
        <v>1631.3360804872007</v>
      </c>
      <c r="AB260" s="61">
        <f>IF('Opportunity List'!$F260="Electricity", 'Opportunity List'!$W260, 0)+IF('Opportunity List'!$G260="Electricity",'Opportunity List'!$Z260,0)</f>
        <v>1631.3360804872007</v>
      </c>
      <c r="AC260" s="61">
        <f>IF('Opportunity List'!$F260="Natural Gas",'Opportunity List'!$W260, 0)+IF('Opportunity List'!$G260="Natural Gas",'Opportunity List'!$Z260,0)</f>
        <v>0</v>
      </c>
      <c r="AD260" s="61">
        <f>'Opportunity List'!$Y260*VLOOKUP('Opportunity List'!$T260,'Discount rate'!$B$4:$D$45,3,FALSE)</f>
        <v>1284.1700503026548</v>
      </c>
      <c r="AE260" s="59">
        <v>59121.586232697351</v>
      </c>
      <c r="AF260" s="62" t="s">
        <v>164</v>
      </c>
      <c r="AG260" s="63">
        <v>0</v>
      </c>
      <c r="AH260" s="64">
        <f>'Opportunity List'!$AG260*VLOOKUP('Opportunity List'!$T260,'Discount rate'!$B$4:$D$45,3,FALSE)</f>
        <v>0</v>
      </c>
      <c r="AI260" s="59">
        <f>'Opportunity List'!$AE260-'Opportunity List'!$AH260</f>
        <v>59121.586232697351</v>
      </c>
      <c r="AJ260" s="64">
        <f>'Opportunity List'!$AI260/'Opportunity List'!$AD260</f>
        <v>46.038751813876601</v>
      </c>
      <c r="AK260" s="59">
        <f>'Opportunity List'!$P260*'Opportunity List'!$AE260</f>
        <v>602608.4994899421</v>
      </c>
      <c r="AL260" s="59">
        <v>8760</v>
      </c>
      <c r="AM260" s="65">
        <v>0.80823701168407769</v>
      </c>
      <c r="AN260" s="65">
        <v>0.80823701168407769</v>
      </c>
      <c r="AO260" s="65">
        <v>0.81529384825155149</v>
      </c>
      <c r="AP260" s="65">
        <v>0.88479089398286748</v>
      </c>
      <c r="AQ260" s="65">
        <v>0.79993937070434062</v>
      </c>
      <c r="AR260" s="65">
        <v>0.88479089398286748</v>
      </c>
      <c r="AS260" s="65" t="e">
        <f>#VALUE!</f>
        <v>#VALUE!</v>
      </c>
      <c r="AT260" s="65" t="e">
        <f>#VALUE!</f>
        <v>#VALUE!</v>
      </c>
      <c r="AU260" s="65" t="e">
        <f>#VALUE!</f>
        <v>#VALUE!</v>
      </c>
      <c r="AV260" s="65" t="e">
        <f>#VALUE!</f>
        <v>#VALUE!</v>
      </c>
      <c r="AW260" s="65" t="e">
        <f>#VALUE!</f>
        <v>#VALUE!</v>
      </c>
      <c r="AX260" s="56" t="str">
        <f>IF('Opportunity List'!$AY260&lt;=0.1,"Early",IF(AND('Opportunity List'!$AY260&gt;0.1,'Opportunity List'!$AY260&lt;=0.25),"Establishing","Mature"))</f>
        <v>Establishing</v>
      </c>
      <c r="AY260" s="105">
        <v>0.25</v>
      </c>
      <c r="AZ260" s="11"/>
      <c r="BA260" s="11"/>
      <c r="BB260" s="11"/>
      <c r="BD260" s="11"/>
      <c r="BE260" s="11"/>
      <c r="BF260" s="11"/>
    </row>
    <row r="261" spans="1:58" x14ac:dyDescent="0.25">
      <c r="A261" s="104">
        <v>170</v>
      </c>
      <c r="B261" s="56" t="s">
        <v>304</v>
      </c>
      <c r="C261" s="56" t="s">
        <v>7</v>
      </c>
      <c r="D261" s="56" t="s">
        <v>200</v>
      </c>
      <c r="E261" s="56" t="s">
        <v>201</v>
      </c>
      <c r="F261" s="56" t="s">
        <v>2</v>
      </c>
      <c r="G261" s="56">
        <v>0</v>
      </c>
      <c r="H261" s="57">
        <v>0</v>
      </c>
      <c r="I261" s="56" t="s">
        <v>174</v>
      </c>
      <c r="J261" s="58">
        <v>5.3799803440373797</v>
      </c>
      <c r="K261" s="59">
        <f>('Opportunity List'!$J261*Convert_PJ_to_MWh)/1000</f>
        <v>1494.4389844548398</v>
      </c>
      <c r="L261" s="59">
        <v>44.134238547570995</v>
      </c>
      <c r="M261" s="59">
        <f>'Opportunity List'!$N261/Convert_GJ_to_MWh</f>
        <v>121900.37760000001</v>
      </c>
      <c r="N261" s="59">
        <v>33861.216027088973</v>
      </c>
      <c r="O261" s="60">
        <v>0.29978336616657342</v>
      </c>
      <c r="P261" s="59">
        <f>'Opportunity List'!$L261*'Opportunity List'!$O261</f>
        <v>13.230710594989375</v>
      </c>
      <c r="Q261" s="60">
        <v>3.6413105684195441E-3</v>
      </c>
      <c r="R261" s="59">
        <f>'Opportunity List'!$J261*'Opportunity List'!$Q261*Convert_PJ_to_MWh</f>
        <v>5441.716467953579</v>
      </c>
      <c r="S261" s="60">
        <v>0.81103524609338107</v>
      </c>
      <c r="T261" s="59">
        <v>20</v>
      </c>
      <c r="U261" s="59">
        <v>0</v>
      </c>
      <c r="V261" s="59">
        <f>(('Opportunity List'!$R261*'Opportunity List'!$S261)*'Opportunity List'!$O261)*'Opportunity List'!$T261</f>
        <v>26461.42118997897</v>
      </c>
      <c r="W261" s="59">
        <f>'Opportunity List'!$Y261*'Opportunity List'!$P261</f>
        <v>1323.0710594989484</v>
      </c>
      <c r="X261" s="59">
        <f>IF('Opportunity List'!$P261=0,0,IF(OR('Opportunity List'!$A261={600,601}),4.52,IF(OR('Opportunity List'!$A261={602,603,604,605}),1.9,('Opportunity List'!$V261/'Opportunity List'!$P261))))</f>
        <v>2000.0000000000166</v>
      </c>
      <c r="Y261" s="59">
        <f>IF('Opportunity List'!$X261=0,0,'Opportunity List'!$X261/'Opportunity List'!$T261)</f>
        <v>100.00000000000082</v>
      </c>
      <c r="Z261" s="61">
        <f>'Opportunity List'!$W261*'Opportunity List'!$H261</f>
        <v>0</v>
      </c>
      <c r="AA261" s="61">
        <f>'Opportunity List'!$Z261+'Opportunity List'!$W261</f>
        <v>1323.0710594989484</v>
      </c>
      <c r="AB261" s="61">
        <f>IF('Opportunity List'!$F261="Electricity", 'Opportunity List'!$W261, 0)+IF('Opportunity List'!$G261="Electricity",'Opportunity List'!$Z261,0)</f>
        <v>1323.0710594989484</v>
      </c>
      <c r="AC261" s="61">
        <f>IF('Opportunity List'!$F261="Natural Gas",'Opportunity List'!$W261, 0)+IF('Opportunity List'!$G261="Natural Gas",'Opportunity List'!$Z261,0)</f>
        <v>0</v>
      </c>
      <c r="AD261" s="61">
        <f>'Opportunity List'!$Y261*VLOOKUP('Opportunity List'!$T261,'Discount rate'!$B$4:$D$45,3,FALSE)</f>
        <v>1159.4014245516257</v>
      </c>
      <c r="AE261" s="59">
        <v>13041.526374859708</v>
      </c>
      <c r="AF261" s="62" t="s">
        <v>168</v>
      </c>
      <c r="AG261" s="63">
        <v>0</v>
      </c>
      <c r="AH261" s="64">
        <f>'Opportunity List'!$AG261*VLOOKUP('Opportunity List'!$T261,'Discount rate'!$B$4:$D$45,3,FALSE)</f>
        <v>0</v>
      </c>
      <c r="AI261" s="59">
        <f>'Opportunity List'!$AE261-'Opportunity List'!$AH261</f>
        <v>13041.526374859708</v>
      </c>
      <c r="AJ261" s="64">
        <f>'Opportunity List'!$AI261/'Opportunity List'!$AD261</f>
        <v>11.248499526299311</v>
      </c>
      <c r="AK261" s="59">
        <f>'Opportunity List'!$P261*'Opportunity List'!$AE261</f>
        <v>172548.66118268971</v>
      </c>
      <c r="AL261" s="59">
        <v>8760</v>
      </c>
      <c r="AM261" s="65">
        <v>0.80823701168407769</v>
      </c>
      <c r="AN261" s="65">
        <v>0.80823701168407769</v>
      </c>
      <c r="AO261" s="65">
        <v>0.81529384825155149</v>
      </c>
      <c r="AP261" s="65">
        <v>0.88479089398286748</v>
      </c>
      <c r="AQ261" s="65">
        <v>0.79993937070434062</v>
      </c>
      <c r="AR261" s="65">
        <v>0.88479089398286748</v>
      </c>
      <c r="AS261" s="65" t="e">
        <f>#VALUE!</f>
        <v>#VALUE!</v>
      </c>
      <c r="AT261" s="65" t="e">
        <f>#VALUE!</f>
        <v>#VALUE!</v>
      </c>
      <c r="AU261" s="65" t="e">
        <f>#VALUE!</f>
        <v>#VALUE!</v>
      </c>
      <c r="AV261" s="65" t="e">
        <f>#VALUE!</f>
        <v>#VALUE!</v>
      </c>
      <c r="AW261" s="65" t="e">
        <f>#VALUE!</f>
        <v>#VALUE!</v>
      </c>
      <c r="AX261" s="56" t="str">
        <f>IF('Opportunity List'!$AY261&lt;=0.1,"Early",IF(AND('Opportunity List'!$AY261&gt;0.1,'Opportunity List'!$AY261&lt;=0.25),"Establishing","Mature"))</f>
        <v>Establishing</v>
      </c>
      <c r="AY261" s="105">
        <v>0.25</v>
      </c>
      <c r="AZ261" s="11"/>
      <c r="BA261" s="11"/>
      <c r="BB261" s="11"/>
      <c r="BD261" s="11"/>
      <c r="BE261" s="11"/>
      <c r="BF261" s="11"/>
    </row>
    <row r="262" spans="1:58" x14ac:dyDescent="0.25">
      <c r="A262" s="104">
        <v>432</v>
      </c>
      <c r="B262" s="56" t="s">
        <v>212</v>
      </c>
      <c r="C262" s="56" t="s">
        <v>7</v>
      </c>
      <c r="D262" s="56" t="s">
        <v>200</v>
      </c>
      <c r="E262" s="56" t="s">
        <v>170</v>
      </c>
      <c r="F262" s="56" t="s">
        <v>2</v>
      </c>
      <c r="G262" s="56">
        <v>0</v>
      </c>
      <c r="H262" s="57">
        <v>0</v>
      </c>
      <c r="I262" s="56" t="s">
        <v>174</v>
      </c>
      <c r="J262" s="58">
        <v>5.3799803440373797</v>
      </c>
      <c r="K262" s="59">
        <f>('Opportunity List'!$J262*Convert_PJ_to_MWh)/1000</f>
        <v>1494.4389844548398</v>
      </c>
      <c r="L262" s="59">
        <v>29.62363042263571</v>
      </c>
      <c r="M262" s="59">
        <f>'Opportunity List'!$N262/Convert_GJ_to_MWh</f>
        <v>181611.10800000001</v>
      </c>
      <c r="N262" s="59">
        <v>50447.530040358019</v>
      </c>
      <c r="O262" s="60">
        <v>0.35</v>
      </c>
      <c r="P262" s="59">
        <f>'Opportunity List'!$L262*'Opportunity List'!$O262</f>
        <v>10.368270647922499</v>
      </c>
      <c r="Q262" s="60">
        <v>1.0117597182222347E-2</v>
      </c>
      <c r="R262" s="59">
        <f>'Opportunity List'!$J262*'Opportunity List'!$Q262*Convert_PJ_to_MWh</f>
        <v>15120.131658123513</v>
      </c>
      <c r="S262" s="60">
        <v>0.10579775884179499</v>
      </c>
      <c r="T262" s="59">
        <v>15</v>
      </c>
      <c r="U262" s="59">
        <v>0</v>
      </c>
      <c r="V262" s="59">
        <f>(('Opportunity List'!$R262*'Opportunity List'!$S262)*'Opportunity List'!$O262)*'Opportunity List'!$T262</f>
        <v>8398.2992248172905</v>
      </c>
      <c r="W262" s="59">
        <f>'Opportunity List'!$Y262*'Opportunity List'!$P262</f>
        <v>559.88661498781937</v>
      </c>
      <c r="X262" s="59">
        <f>IF('Opportunity List'!$P262=0,0,IF(OR('Opportunity List'!$A262={600,601}),4.52,IF(OR('Opportunity List'!$A262={602,603,604,605}),1.9,('Opportunity List'!$V262/'Opportunity List'!$P262))))</f>
        <v>810.00000000000637</v>
      </c>
      <c r="Y262" s="59">
        <f>IF('Opportunity List'!$X262=0,0,'Opportunity List'!$X262/'Opportunity List'!$T262)</f>
        <v>54.000000000000426</v>
      </c>
      <c r="Z262" s="61">
        <f>'Opportunity List'!$W262*'Opportunity List'!$H262</f>
        <v>0</v>
      </c>
      <c r="AA262" s="61">
        <f>'Opportunity List'!$Z262+'Opportunity List'!$W262</f>
        <v>559.88661498781937</v>
      </c>
      <c r="AB262" s="61">
        <f>IF('Opportunity List'!$F262="Electricity", 'Opportunity List'!$W262, 0)+IF('Opportunity List'!$G262="Electricity",'Opportunity List'!$Z262,0)</f>
        <v>559.88661498781937</v>
      </c>
      <c r="AC262" s="61">
        <f>IF('Opportunity List'!$F262="Natural Gas",'Opportunity List'!$W262, 0)+IF('Opportunity List'!$G262="Natural Gas",'Opportunity List'!$Z262,0)</f>
        <v>0</v>
      </c>
      <c r="AD262" s="61">
        <f>'Opportunity List'!$Y262*VLOOKUP('Opportunity List'!$T262,'Discount rate'!$B$4:$D$45,3,FALSE)</f>
        <v>545.82735627589818</v>
      </c>
      <c r="AE262" s="59">
        <v>22301.010101010103</v>
      </c>
      <c r="AF262" s="62" t="s">
        <v>164</v>
      </c>
      <c r="AG262" s="63">
        <v>0</v>
      </c>
      <c r="AH262" s="64">
        <f>'Opportunity List'!$AG262*VLOOKUP('Opportunity List'!$T262,'Discount rate'!$B$4:$D$45,3,FALSE)</f>
        <v>0</v>
      </c>
      <c r="AI262" s="59">
        <f>'Opportunity List'!$AE262-'Opportunity List'!$AH262</f>
        <v>22301.010101010103</v>
      </c>
      <c r="AJ262" s="64">
        <f>'Opportunity List'!$AI262/'Opportunity List'!$AD262</f>
        <v>40.857259799447753</v>
      </c>
      <c r="AK262" s="59">
        <f>'Opportunity List'!$P262*'Opportunity List'!$AE262</f>
        <v>231222.90844932621</v>
      </c>
      <c r="AL262" s="59">
        <v>8760</v>
      </c>
      <c r="AM262" s="65">
        <v>0.80823701168407758</v>
      </c>
      <c r="AN262" s="65">
        <v>0.80823701168407758</v>
      </c>
      <c r="AO262" s="65">
        <v>0.8152938482515516</v>
      </c>
      <c r="AP262" s="65">
        <v>0.8847908939828677</v>
      </c>
      <c r="AQ262" s="65">
        <v>0.79993937070434074</v>
      </c>
      <c r="AR262" s="65">
        <v>0.8847908939828677</v>
      </c>
      <c r="AS262" s="65" t="e">
        <f>#VALUE!</f>
        <v>#VALUE!</v>
      </c>
      <c r="AT262" s="65" t="e">
        <f>#VALUE!</f>
        <v>#VALUE!</v>
      </c>
      <c r="AU262" s="65" t="e">
        <f>#VALUE!</f>
        <v>#VALUE!</v>
      </c>
      <c r="AV262" s="65" t="e">
        <f>#VALUE!</f>
        <v>#VALUE!</v>
      </c>
      <c r="AW262" s="65" t="e">
        <f>#VALUE!</f>
        <v>#VALUE!</v>
      </c>
      <c r="AX262" s="56" t="str">
        <f>IF('Opportunity List'!$AY262&lt;=0.1,"Early",IF(AND('Opportunity List'!$AY262&gt;0.1,'Opportunity List'!$AY262&lt;=0.25),"Establishing","Mature"))</f>
        <v>Establishing</v>
      </c>
      <c r="AY262" s="105">
        <v>0.25</v>
      </c>
      <c r="AZ262" s="11"/>
      <c r="BA262" s="11"/>
      <c r="BB262" s="11"/>
      <c r="BD262" s="11"/>
      <c r="BE262" s="11"/>
      <c r="BF262" s="11"/>
    </row>
    <row r="263" spans="1:58" x14ac:dyDescent="0.25">
      <c r="A263" s="104">
        <v>158</v>
      </c>
      <c r="B263" s="56" t="s">
        <v>292</v>
      </c>
      <c r="C263" s="56" t="s">
        <v>7</v>
      </c>
      <c r="D263" s="56" t="s">
        <v>200</v>
      </c>
      <c r="E263" s="56" t="s">
        <v>170</v>
      </c>
      <c r="F263" s="56" t="s">
        <v>2</v>
      </c>
      <c r="G263" s="56">
        <v>0</v>
      </c>
      <c r="H263" s="57">
        <v>0</v>
      </c>
      <c r="I263" s="56" t="s">
        <v>174</v>
      </c>
      <c r="J263" s="58">
        <v>5.3799803440373797</v>
      </c>
      <c r="K263" s="59">
        <f>('Opportunity List'!$J263*Convert_PJ_to_MWh)/1000</f>
        <v>1494.4389844548398</v>
      </c>
      <c r="L263" s="59">
        <v>32.122420554159369</v>
      </c>
      <c r="M263" s="59">
        <f>'Opportunity List'!$N263/Convert_GJ_to_MWh</f>
        <v>167483.6532</v>
      </c>
      <c r="N263" s="59">
        <v>46523.237037218583</v>
      </c>
      <c r="O263" s="60">
        <v>0.29978336616657342</v>
      </c>
      <c r="P263" s="59">
        <f>'Opportunity List'!$L263*'Opportunity List'!$O263</f>
        <v>9.6297673631442215</v>
      </c>
      <c r="Q263" s="60">
        <v>1.0117597182222347E-2</v>
      </c>
      <c r="R263" s="59">
        <f>'Opportunity List'!$J263*'Opportunity List'!$Q263*Convert_PJ_to_MWh</f>
        <v>15120.131658123513</v>
      </c>
      <c r="S263" s="60">
        <v>1</v>
      </c>
      <c r="T263" s="59">
        <v>25</v>
      </c>
      <c r="U263" s="59">
        <v>0</v>
      </c>
      <c r="V263" s="59">
        <f>(('Opportunity List'!$R263*'Opportunity List'!$S263)*'Opportunity List'!$O263)*'Opportunity List'!$T263</f>
        <v>113319.09913385101</v>
      </c>
      <c r="W263" s="59">
        <f>'Opportunity List'!$Y263*'Opportunity List'!$P263</f>
        <v>4532.76396535404</v>
      </c>
      <c r="X263" s="59">
        <f>IF('Opportunity List'!$P263=0,0,IF(OR('Opportunity List'!$A263={600,601}),4.52,IF(OR('Opportunity List'!$A263={602,603,604,605}),1.9,('Opportunity List'!$V263/'Opportunity List'!$P263))))</f>
        <v>11767.584289476657</v>
      </c>
      <c r="Y263" s="59">
        <f>IF('Opportunity List'!$X263=0,0,'Opportunity List'!$X263/'Opportunity List'!$T263)</f>
        <v>470.7033715790663</v>
      </c>
      <c r="Z263" s="61">
        <f>'Opportunity List'!$W263*'Opportunity List'!$H263</f>
        <v>0</v>
      </c>
      <c r="AA263" s="61">
        <f>'Opportunity List'!$Z263+'Opportunity List'!$W263</f>
        <v>4532.76396535404</v>
      </c>
      <c r="AB263" s="61">
        <f>IF('Opportunity List'!$F263="Electricity", 'Opportunity List'!$W263, 0)+IF('Opportunity List'!$G263="Electricity",'Opportunity List'!$Z263,0)</f>
        <v>4532.76396535404</v>
      </c>
      <c r="AC263" s="61">
        <f>IF('Opportunity List'!$F263="Natural Gas",'Opportunity List'!$W263, 0)+IF('Opportunity List'!$G263="Natural Gas",'Opportunity List'!$Z263,0)</f>
        <v>0</v>
      </c>
      <c r="AD263" s="61">
        <f>'Opportunity List'!$Y263*VLOOKUP('Opportunity List'!$T263,'Discount rate'!$B$4:$D$45,3,FALSE)</f>
        <v>5956.0842645601833</v>
      </c>
      <c r="AE263" s="59">
        <v>54774.410774410775</v>
      </c>
      <c r="AF263" s="62" t="s">
        <v>164</v>
      </c>
      <c r="AG263" s="63">
        <v>0</v>
      </c>
      <c r="AH263" s="64">
        <f>'Opportunity List'!$AG263*VLOOKUP('Opportunity List'!$T263,'Discount rate'!$B$4:$D$45,3,FALSE)</f>
        <v>0</v>
      </c>
      <c r="AI263" s="59">
        <f>'Opportunity List'!$AE263-'Opportunity List'!$AH263</f>
        <v>54774.410774410775</v>
      </c>
      <c r="AJ263" s="64">
        <f>'Opportunity List'!$AI263/'Opportunity List'!$AD263</f>
        <v>9.1963794233618845</v>
      </c>
      <c r="AK263" s="59">
        <f>'Opportunity List'!$P263*'Opportunity List'!$AE263</f>
        <v>527464.8332108761</v>
      </c>
      <c r="AL263" s="59">
        <v>8760</v>
      </c>
      <c r="AM263" s="65">
        <v>0.80823701168407758</v>
      </c>
      <c r="AN263" s="65">
        <v>0.80823701168407758</v>
      </c>
      <c r="AO263" s="65">
        <v>0.8152938482515516</v>
      </c>
      <c r="AP263" s="65">
        <v>0.8847908939828677</v>
      </c>
      <c r="AQ263" s="65">
        <v>0.79993937070434074</v>
      </c>
      <c r="AR263" s="65">
        <v>0.8847908939828677</v>
      </c>
      <c r="AS263" s="65" t="e">
        <f>#VALUE!</f>
        <v>#VALUE!</v>
      </c>
      <c r="AT263" s="65" t="e">
        <f>#VALUE!</f>
        <v>#VALUE!</v>
      </c>
      <c r="AU263" s="65" t="e">
        <f>#VALUE!</f>
        <v>#VALUE!</v>
      </c>
      <c r="AV263" s="65" t="e">
        <f>#VALUE!</f>
        <v>#VALUE!</v>
      </c>
      <c r="AW263" s="65" t="e">
        <f>#VALUE!</f>
        <v>#VALUE!</v>
      </c>
      <c r="AX263" s="56" t="str">
        <f>IF('Opportunity List'!$AY263&lt;=0.1,"Early",IF(AND('Opportunity List'!$AY263&gt;0.1,'Opportunity List'!$AY263&lt;=0.25),"Establishing","Mature"))</f>
        <v>Establishing</v>
      </c>
      <c r="AY263" s="105">
        <v>0.25</v>
      </c>
      <c r="AZ263" s="11"/>
      <c r="BA263" s="11"/>
      <c r="BB263" s="11"/>
      <c r="BD263" s="11"/>
      <c r="BE263" s="11"/>
      <c r="BF263" s="11"/>
    </row>
    <row r="264" spans="1:58" x14ac:dyDescent="0.25">
      <c r="A264" s="104">
        <v>7</v>
      </c>
      <c r="B264" s="56" t="s">
        <v>306</v>
      </c>
      <c r="C264" s="56" t="s">
        <v>7</v>
      </c>
      <c r="D264" s="56" t="s">
        <v>200</v>
      </c>
      <c r="E264" s="56" t="s">
        <v>170</v>
      </c>
      <c r="F264" s="56" t="s">
        <v>2</v>
      </c>
      <c r="G264" s="56">
        <v>0</v>
      </c>
      <c r="H264" s="57">
        <v>0</v>
      </c>
      <c r="I264" s="56" t="s">
        <v>174</v>
      </c>
      <c r="J264" s="58">
        <v>5.3799803440373797</v>
      </c>
      <c r="K264" s="59">
        <f>('Opportunity List'!$J264*Convert_PJ_to_MWh)/1000</f>
        <v>1494.4389844548398</v>
      </c>
      <c r="L264" s="59">
        <v>65.067698616530137</v>
      </c>
      <c r="M264" s="59">
        <f>'Opportunity List'!$N264/Convert_GJ_to_MWh</f>
        <v>82682.8128</v>
      </c>
      <c r="N264" s="59">
        <v>22967.448018373958</v>
      </c>
      <c r="O264" s="60">
        <v>0.29978336616657342</v>
      </c>
      <c r="P264" s="59">
        <f>'Opportunity List'!$L264*'Opportunity List'!$O264</f>
        <v>19.506213719975495</v>
      </c>
      <c r="Q264" s="60">
        <v>1.0117597182222347E-2</v>
      </c>
      <c r="R264" s="59">
        <f>'Opportunity List'!$J264*'Opportunity List'!$Q264*Convert_PJ_to_MWh</f>
        <v>15120.131658123513</v>
      </c>
      <c r="S264" s="60">
        <v>1</v>
      </c>
      <c r="T264" s="59">
        <v>25</v>
      </c>
      <c r="U264" s="59">
        <v>0</v>
      </c>
      <c r="V264" s="59">
        <f>(('Opportunity List'!$R264*'Opportunity List'!$S264)*'Opportunity List'!$O264)*'Opportunity List'!$T264</f>
        <v>113319.09913385101</v>
      </c>
      <c r="W264" s="59">
        <f>'Opportunity List'!$Y264*'Opportunity List'!$P264</f>
        <v>4532.7639653540409</v>
      </c>
      <c r="X264" s="59">
        <f>IF('Opportunity List'!$P264=0,0,IF(OR('Opportunity List'!$A264={600,601}),4.52,IF(OR('Opportunity List'!$A264={602,603,604,605}),1.9,('Opportunity List'!$V264/'Opportunity List'!$P264))))</f>
        <v>5809.3846791910046</v>
      </c>
      <c r="Y264" s="59">
        <f>IF('Opportunity List'!$X264=0,0,'Opportunity List'!$X264/'Opportunity List'!$T264)</f>
        <v>232.37538716764018</v>
      </c>
      <c r="Z264" s="61">
        <f>'Opportunity List'!$W264*'Opportunity List'!$H264</f>
        <v>0</v>
      </c>
      <c r="AA264" s="61">
        <f>'Opportunity List'!$Z264+'Opportunity List'!$W264</f>
        <v>4532.7639653540409</v>
      </c>
      <c r="AB264" s="61">
        <f>IF('Opportunity List'!$F264="Electricity", 'Opportunity List'!$W264, 0)+IF('Opportunity List'!$G264="Electricity",'Opportunity List'!$Z264,0)</f>
        <v>4532.7639653540409</v>
      </c>
      <c r="AC264" s="61">
        <f>IF('Opportunity List'!$F264="Natural Gas",'Opportunity List'!$W264, 0)+IF('Opportunity List'!$G264="Natural Gas",'Opportunity List'!$Z264,0)</f>
        <v>0</v>
      </c>
      <c r="AD264" s="61">
        <f>'Opportunity List'!$Y264*VLOOKUP('Opportunity List'!$T264,'Discount rate'!$B$4:$D$45,3,FALSE)</f>
        <v>2940.3812901046472</v>
      </c>
      <c r="AE264" s="59">
        <v>41602.469135802472</v>
      </c>
      <c r="AF264" s="62" t="s">
        <v>168</v>
      </c>
      <c r="AG264" s="63">
        <v>0</v>
      </c>
      <c r="AH264" s="64">
        <f>'Opportunity List'!$AG264*VLOOKUP('Opportunity List'!$T264,'Discount rate'!$B$4:$D$45,3,FALSE)</f>
        <v>0</v>
      </c>
      <c r="AI264" s="59">
        <f>'Opportunity List'!$AE264-'Opportunity List'!$AH264</f>
        <v>41602.469135802472</v>
      </c>
      <c r="AJ264" s="64">
        <f>'Opportunity List'!$AI264/'Opportunity List'!$AD264</f>
        <v>14.148664758481663</v>
      </c>
      <c r="AK264" s="59">
        <f>'Opportunity List'!$P264*'Opportunity List'!$AE264</f>
        <v>811506.65424164722</v>
      </c>
      <c r="AL264" s="59">
        <v>8760</v>
      </c>
      <c r="AM264" s="65">
        <v>0.80823701168407758</v>
      </c>
      <c r="AN264" s="65">
        <v>0.80823701168407758</v>
      </c>
      <c r="AO264" s="65">
        <v>0.8152938482515516</v>
      </c>
      <c r="AP264" s="65">
        <v>0.8847908939828677</v>
      </c>
      <c r="AQ264" s="65">
        <v>0.79993937070434074</v>
      </c>
      <c r="AR264" s="65">
        <v>0.8847908939828677</v>
      </c>
      <c r="AS264" s="65" t="e">
        <f>#VALUE!</f>
        <v>#VALUE!</v>
      </c>
      <c r="AT264" s="65" t="e">
        <f>#VALUE!</f>
        <v>#VALUE!</v>
      </c>
      <c r="AU264" s="65" t="e">
        <f>#VALUE!</f>
        <v>#VALUE!</v>
      </c>
      <c r="AV264" s="65" t="e">
        <f>#VALUE!</f>
        <v>#VALUE!</v>
      </c>
      <c r="AW264" s="65" t="e">
        <f>#VALUE!</f>
        <v>#VALUE!</v>
      </c>
      <c r="AX264" s="56" t="str">
        <f>IF('Opportunity List'!$AY264&lt;=0.1,"Early",IF(AND('Opportunity List'!$AY264&gt;0.1,'Opportunity List'!$AY264&lt;=0.25),"Establishing","Mature"))</f>
        <v>Establishing</v>
      </c>
      <c r="AY264" s="105">
        <v>0.25</v>
      </c>
      <c r="AZ264" s="11"/>
      <c r="BA264" s="11"/>
      <c r="BB264" s="11"/>
      <c r="BD264" s="11"/>
      <c r="BE264" s="11"/>
      <c r="BF264" s="11"/>
    </row>
    <row r="265" spans="1:58" x14ac:dyDescent="0.25">
      <c r="A265" s="104">
        <v>162</v>
      </c>
      <c r="B265" s="56" t="s">
        <v>224</v>
      </c>
      <c r="C265" s="56" t="s">
        <v>7</v>
      </c>
      <c r="D265" s="56" t="s">
        <v>200</v>
      </c>
      <c r="E265" s="56" t="s">
        <v>225</v>
      </c>
      <c r="F265" s="56" t="s">
        <v>2</v>
      </c>
      <c r="G265" s="56">
        <v>0</v>
      </c>
      <c r="H265" s="57">
        <v>0</v>
      </c>
      <c r="I265" s="56" t="s">
        <v>174</v>
      </c>
      <c r="J265" s="58">
        <v>5.3799803440373797</v>
      </c>
      <c r="K265" s="59">
        <f>('Opportunity List'!$J265*Convert_PJ_to_MWh)/1000</f>
        <v>1494.4389844548398</v>
      </c>
      <c r="L265" s="59">
        <v>22.595627586438667</v>
      </c>
      <c r="M265" s="59">
        <f>'Opportunity List'!$N265/Convert_GJ_to_MWh</f>
        <v>238098.29240000001</v>
      </c>
      <c r="N265" s="59">
        <v>66138.414608466279</v>
      </c>
      <c r="O265" s="60">
        <v>0.5</v>
      </c>
      <c r="P265" s="59">
        <f>'Opportunity List'!$L265*'Opportunity List'!$O265</f>
        <v>11.297813793219333</v>
      </c>
      <c r="Q265" s="60">
        <v>4.6221801685836089E-2</v>
      </c>
      <c r="R265" s="59">
        <f>'Opportunity List'!$J265*'Opportunity List'!$Q265*Convert_PJ_to_MWh</f>
        <v>69075.662371053884</v>
      </c>
      <c r="S265" s="60">
        <v>0.11137518459057348</v>
      </c>
      <c r="T265" s="59">
        <v>10</v>
      </c>
      <c r="U265" s="59">
        <v>0</v>
      </c>
      <c r="V265" s="59">
        <f>(('Opportunity List'!$R265*'Opportunity List'!$S265)*'Opportunity List'!$O265)*'Opportunity List'!$T265</f>
        <v>38466.573236461285</v>
      </c>
      <c r="W265" s="59">
        <f>'Opportunity List'!$Y265*'Opportunity List'!$P265</f>
        <v>3846.6573236461281</v>
      </c>
      <c r="X265" s="59">
        <f>IF('Opportunity List'!$P265=0,0,IF(OR('Opportunity List'!$A265={600,601}),4.52,IF(OR('Opportunity List'!$A265={602,603,604,605}),1.9,('Opportunity List'!$V265/'Opportunity List'!$P265))))</f>
        <v>3404.7802469136077</v>
      </c>
      <c r="Y265" s="59">
        <f>IF('Opportunity List'!$X265=0,0,'Opportunity List'!$X265/'Opportunity List'!$T265)</f>
        <v>340.47802469136076</v>
      </c>
      <c r="Z265" s="61">
        <f>'Opportunity List'!$W265*'Opportunity List'!$H265</f>
        <v>0</v>
      </c>
      <c r="AA265" s="61">
        <f>'Opportunity List'!$Z265+'Opportunity List'!$W265</f>
        <v>3846.6573236461281</v>
      </c>
      <c r="AB265" s="61">
        <f>IF('Opportunity List'!$F265="Electricity", 'Opportunity List'!$W265, 0)+IF('Opportunity List'!$G265="Electricity",'Opportunity List'!$Z265,0)</f>
        <v>3846.6573236461281</v>
      </c>
      <c r="AC265" s="61">
        <f>IF('Opportunity List'!$F265="Natural Gas",'Opportunity List'!$W265, 0)+IF('Opportunity List'!$G265="Natural Gas",'Opportunity List'!$Z265,0)</f>
        <v>0</v>
      </c>
      <c r="AD265" s="61">
        <f>'Opportunity List'!$Y265*VLOOKUP('Opportunity List'!$T265,'Discount rate'!$B$4:$D$45,3,FALSE)</f>
        <v>2731.8531940067969</v>
      </c>
      <c r="AE265" s="59">
        <v>16910.512532734756</v>
      </c>
      <c r="AF265" s="62" t="s">
        <v>164</v>
      </c>
      <c r="AG265" s="63">
        <v>0</v>
      </c>
      <c r="AH265" s="64">
        <f>'Opportunity List'!$AG265*VLOOKUP('Opportunity List'!$T265,'Discount rate'!$B$4:$D$45,3,FALSE)</f>
        <v>0</v>
      </c>
      <c r="AI265" s="59">
        <f>'Opportunity List'!$AE265-'Opportunity List'!$AH265</f>
        <v>16910.512532734756</v>
      </c>
      <c r="AJ265" s="64">
        <f>'Opportunity List'!$AI265/'Opportunity List'!$AD265</f>
        <v>6.190124919535732</v>
      </c>
      <c r="AK265" s="59">
        <f>'Opportunity List'!$P265*'Opportunity List'!$AE265</f>
        <v>191051.82174273912</v>
      </c>
      <c r="AL265" s="59">
        <v>8760</v>
      </c>
      <c r="AM265" s="65">
        <v>0.80823701168407769</v>
      </c>
      <c r="AN265" s="65">
        <v>0.80823701168407769</v>
      </c>
      <c r="AO265" s="65">
        <v>0.81529384825155149</v>
      </c>
      <c r="AP265" s="65">
        <v>0.88479089398286748</v>
      </c>
      <c r="AQ265" s="65">
        <v>0.79993937070434062</v>
      </c>
      <c r="AR265" s="65">
        <v>0.88479089398286748</v>
      </c>
      <c r="AS265" s="65" t="e">
        <f>#VALUE!</f>
        <v>#VALUE!</v>
      </c>
      <c r="AT265" s="65" t="e">
        <f>#VALUE!</f>
        <v>#VALUE!</v>
      </c>
      <c r="AU265" s="65" t="e">
        <f>#VALUE!</f>
        <v>#VALUE!</v>
      </c>
      <c r="AV265" s="65" t="e">
        <f>#VALUE!</f>
        <v>#VALUE!</v>
      </c>
      <c r="AW265" s="65" t="e">
        <f>#VALUE!</f>
        <v>#VALUE!</v>
      </c>
      <c r="AX265" s="56" t="str">
        <f>IF('Opportunity List'!$AY265&lt;=0.1,"Early",IF(AND('Opportunity List'!$AY265&gt;0.1,'Opportunity List'!$AY265&lt;=0.25),"Establishing","Mature"))</f>
        <v>Establishing</v>
      </c>
      <c r="AY265" s="105">
        <v>0.25</v>
      </c>
      <c r="AZ265" s="11"/>
      <c r="BA265" s="11"/>
      <c r="BB265" s="11"/>
      <c r="BD265" s="11"/>
      <c r="BE265" s="11"/>
      <c r="BF265" s="11"/>
    </row>
    <row r="266" spans="1:58" x14ac:dyDescent="0.25">
      <c r="A266" s="104">
        <v>178</v>
      </c>
      <c r="B266" s="56" t="s">
        <v>250</v>
      </c>
      <c r="C266" s="56" t="s">
        <v>7</v>
      </c>
      <c r="D266" s="56" t="s">
        <v>200</v>
      </c>
      <c r="E266" s="56" t="s">
        <v>225</v>
      </c>
      <c r="F266" s="56" t="s">
        <v>2</v>
      </c>
      <c r="G266" s="56">
        <v>0</v>
      </c>
      <c r="H266" s="57">
        <v>0</v>
      </c>
      <c r="I266" s="56" t="s">
        <v>174</v>
      </c>
      <c r="J266" s="58">
        <v>5.3799803440373797</v>
      </c>
      <c r="K266" s="59">
        <f>('Opportunity List'!$J266*Convert_PJ_to_MWh)/1000</f>
        <v>1494.4389844548398</v>
      </c>
      <c r="L266" s="59">
        <v>25.706981972419811</v>
      </c>
      <c r="M266" s="59">
        <f>'Opportunity List'!$N266/Convert_GJ_to_MWh</f>
        <v>209280.90080000006</v>
      </c>
      <c r="N266" s="59">
        <v>58133.583602062434</v>
      </c>
      <c r="O266" s="60">
        <v>0.25</v>
      </c>
      <c r="P266" s="59">
        <f>'Opportunity List'!$L266*'Opportunity List'!$O266</f>
        <v>6.4267454931049528</v>
      </c>
      <c r="Q266" s="60">
        <v>4.6221801685836089E-2</v>
      </c>
      <c r="R266" s="59">
        <f>'Opportunity List'!$J266*'Opportunity List'!$Q266*Convert_PJ_to_MWh</f>
        <v>69075.662371053884</v>
      </c>
      <c r="S266" s="60">
        <v>0.26809064101327229</v>
      </c>
      <c r="T266" s="59">
        <v>20</v>
      </c>
      <c r="U266" s="59">
        <v>0</v>
      </c>
      <c r="V266" s="59">
        <f>(('Opportunity List'!$R266*'Opportunity List'!$S266)*'Opportunity List'!$O266)*'Opportunity List'!$T266</f>
        <v>92592.693017361031</v>
      </c>
      <c r="W266" s="59">
        <f>'Opportunity List'!$Y266*'Opportunity List'!$P266</f>
        <v>4629.6346508680517</v>
      </c>
      <c r="X266" s="59">
        <f>IF('Opportunity List'!$P266=0,0,IF(OR('Opportunity List'!$A266={600,601}),4.52,IF(OR('Opportunity List'!$A266={602,603,604,605}),1.9,('Opportunity List'!$V266/'Opportunity List'!$P266))))</f>
        <v>14407.400000000114</v>
      </c>
      <c r="Y266" s="59">
        <f>IF('Opportunity List'!$X266=0,0,'Opportunity List'!$X266/'Opportunity List'!$T266)</f>
        <v>720.37000000000569</v>
      </c>
      <c r="Z266" s="61">
        <f>'Opportunity List'!$W266*'Opportunity List'!$H266</f>
        <v>0</v>
      </c>
      <c r="AA266" s="61">
        <f>'Opportunity List'!$Z266+'Opportunity List'!$W266</f>
        <v>4629.6346508680517</v>
      </c>
      <c r="AB266" s="61">
        <f>IF('Opportunity List'!$F266="Electricity", 'Opportunity List'!$W266, 0)+IF('Opportunity List'!$G266="Electricity",'Opportunity List'!$Z266,0)</f>
        <v>4629.6346508680517</v>
      </c>
      <c r="AC266" s="61">
        <f>IF('Opportunity List'!$F266="Natural Gas",'Opportunity List'!$W266, 0)+IF('Opportunity List'!$G266="Natural Gas",'Opportunity List'!$Z266,0)</f>
        <v>0</v>
      </c>
      <c r="AD266" s="61">
        <f>'Opportunity List'!$Y266*VLOOKUP('Opportunity List'!$T266,'Discount rate'!$B$4:$D$45,3,FALSE)</f>
        <v>8351.9800420425436</v>
      </c>
      <c r="AE266" s="59">
        <v>39994.014216236443</v>
      </c>
      <c r="AF266" s="62" t="s">
        <v>164</v>
      </c>
      <c r="AG266" s="63">
        <v>0</v>
      </c>
      <c r="AH266" s="64">
        <f>'Opportunity List'!$AG266*VLOOKUP('Opportunity List'!$T266,'Discount rate'!$B$4:$D$45,3,FALSE)</f>
        <v>0</v>
      </c>
      <c r="AI266" s="59">
        <f>'Opportunity List'!$AE266-'Opportunity List'!$AH266</f>
        <v>39994.014216236443</v>
      </c>
      <c r="AJ266" s="64">
        <f>'Opportunity List'!$AI266/'Opportunity List'!$AD266</f>
        <v>4.788566784751989</v>
      </c>
      <c r="AK266" s="59">
        <f>'Opportunity List'!$P266*'Opportunity List'!$AE266</f>
        <v>257031.35061537297</v>
      </c>
      <c r="AL266" s="59">
        <v>8760</v>
      </c>
      <c r="AM266" s="65">
        <v>0.80823701168407769</v>
      </c>
      <c r="AN266" s="65">
        <v>0.80823701168407769</v>
      </c>
      <c r="AO266" s="65">
        <v>0.81529384825155149</v>
      </c>
      <c r="AP266" s="65">
        <v>0.88479089398286748</v>
      </c>
      <c r="AQ266" s="65">
        <v>0.79993937070434062</v>
      </c>
      <c r="AR266" s="65">
        <v>0.88479089398286748</v>
      </c>
      <c r="AS266" s="65" t="e">
        <f>#VALUE!</f>
        <v>#VALUE!</v>
      </c>
      <c r="AT266" s="65" t="e">
        <f>#VALUE!</f>
        <v>#VALUE!</v>
      </c>
      <c r="AU266" s="65" t="e">
        <f>#VALUE!</f>
        <v>#VALUE!</v>
      </c>
      <c r="AV266" s="65" t="e">
        <f>#VALUE!</f>
        <v>#VALUE!</v>
      </c>
      <c r="AW266" s="65" t="e">
        <f>#VALUE!</f>
        <v>#VALUE!</v>
      </c>
      <c r="AX266" s="56" t="str">
        <f>IF('Opportunity List'!$AY266&lt;=0.1,"Early",IF(AND('Opportunity List'!$AY266&gt;0.1,'Opportunity List'!$AY266&lt;=0.25),"Establishing","Mature"))</f>
        <v>Establishing</v>
      </c>
      <c r="AY266" s="105">
        <v>0.25</v>
      </c>
      <c r="AZ266" s="11"/>
      <c r="BA266" s="11"/>
      <c r="BB266" s="11"/>
      <c r="BD266" s="11"/>
      <c r="BE266" s="11"/>
      <c r="BF266" s="11"/>
    </row>
    <row r="267" spans="1:58" x14ac:dyDescent="0.25">
      <c r="A267" s="104">
        <v>147</v>
      </c>
      <c r="B267" s="56" t="s">
        <v>261</v>
      </c>
      <c r="C267" s="56" t="s">
        <v>7</v>
      </c>
      <c r="D267" s="56" t="s">
        <v>200</v>
      </c>
      <c r="E267" s="56" t="s">
        <v>225</v>
      </c>
      <c r="F267" s="56" t="s">
        <v>2</v>
      </c>
      <c r="G267" s="56">
        <v>0</v>
      </c>
      <c r="H267" s="57">
        <v>0</v>
      </c>
      <c r="I267" s="56" t="s">
        <v>174</v>
      </c>
      <c r="J267" s="58">
        <v>5.3799803440373797</v>
      </c>
      <c r="K267" s="59">
        <f>('Opportunity List'!$J267*Convert_PJ_to_MWh)/1000</f>
        <v>1494.4389844548398</v>
      </c>
      <c r="L267" s="59">
        <v>8.6547596429936888</v>
      </c>
      <c r="M267" s="59">
        <f>'Opportunity List'!$N267/Convert_GJ_to_MWh</f>
        <v>621621</v>
      </c>
      <c r="N267" s="59">
        <v>172672.50013813798</v>
      </c>
      <c r="O267" s="60">
        <v>0.29978336616657342</v>
      </c>
      <c r="P267" s="59">
        <f>'Opportunity List'!$L267*'Opportunity List'!$O267</f>
        <v>2.5945529791392592</v>
      </c>
      <c r="Q267" s="60">
        <v>4.6221801685836089E-2</v>
      </c>
      <c r="R267" s="59">
        <f>'Opportunity List'!$J267*'Opportunity List'!$Q267*Convert_PJ_to_MWh</f>
        <v>69075.662371053884</v>
      </c>
      <c r="S267" s="60">
        <v>0.10070497805275121</v>
      </c>
      <c r="T267" s="59">
        <v>10</v>
      </c>
      <c r="U267" s="59">
        <v>0</v>
      </c>
      <c r="V267" s="59">
        <f>(('Opportunity List'!$R267*'Opportunity List'!$S267)*'Opportunity List'!$O267)*'Opportunity List'!$T267</f>
        <v>20853.719569831963</v>
      </c>
      <c r="W267" s="59">
        <f>'Opportunity List'!$Y267*'Opportunity List'!$P267</f>
        <v>2085.3719569831965</v>
      </c>
      <c r="X267" s="59">
        <f>IF('Opportunity List'!$P267=0,0,IF(OR('Opportunity List'!$A267={600,601}),4.52,IF(OR('Opportunity List'!$A267={602,603,604,605}),1.9,('Opportunity List'!$V267/'Opportunity List'!$P267))))</f>
        <v>8037.5000000000646</v>
      </c>
      <c r="Y267" s="59">
        <f>IF('Opportunity List'!$X267=0,0,'Opportunity List'!$X267/'Opportunity List'!$T267)</f>
        <v>803.75000000000648</v>
      </c>
      <c r="Z267" s="61">
        <f>'Opportunity List'!$W267*'Opportunity List'!$H267</f>
        <v>0</v>
      </c>
      <c r="AA267" s="61">
        <f>'Opportunity List'!$Z267+'Opportunity List'!$W267</f>
        <v>2085.3719569831965</v>
      </c>
      <c r="AB267" s="61">
        <f>IF('Opportunity List'!$F267="Electricity", 'Opportunity List'!$W267, 0)+IF('Opportunity List'!$G267="Electricity",'Opportunity List'!$Z267,0)</f>
        <v>2085.3719569831965</v>
      </c>
      <c r="AC267" s="61">
        <f>IF('Opportunity List'!$F267="Natural Gas",'Opportunity List'!$W267, 0)+IF('Opportunity List'!$G267="Natural Gas",'Opportunity List'!$Z267,0)</f>
        <v>0</v>
      </c>
      <c r="AD267" s="61">
        <f>'Opportunity List'!$Y267*VLOOKUP('Opportunity List'!$T267,'Discount rate'!$B$4:$D$45,3,FALSE)</f>
        <v>6448.9536635246304</v>
      </c>
      <c r="AE267" s="59">
        <v>384575.05050505052</v>
      </c>
      <c r="AF267" s="62" t="s">
        <v>164</v>
      </c>
      <c r="AG267" s="63">
        <v>0</v>
      </c>
      <c r="AH267" s="64">
        <f>'Opportunity List'!$AG267*VLOOKUP('Opportunity List'!$T267,'Discount rate'!$B$4:$D$45,3,FALSE)</f>
        <v>0</v>
      </c>
      <c r="AI267" s="59">
        <f>'Opportunity List'!$AE267-'Opportunity List'!$AH267</f>
        <v>384575.05050505052</v>
      </c>
      <c r="AJ267" s="64">
        <f>'Opportunity List'!$AI267/'Opportunity List'!$AD267</f>
        <v>59.633712780448747</v>
      </c>
      <c r="AK267" s="59">
        <f>'Opportunity List'!$P267*'Opportunity List'!$AE267</f>
        <v>997800.34299050993</v>
      </c>
      <c r="AL267" s="59">
        <v>8760</v>
      </c>
      <c r="AM267" s="65">
        <v>0.80823701168407769</v>
      </c>
      <c r="AN267" s="65">
        <v>0.80823701168407769</v>
      </c>
      <c r="AO267" s="65">
        <v>0.81529384825155149</v>
      </c>
      <c r="AP267" s="65">
        <v>0.88479089398286748</v>
      </c>
      <c r="AQ267" s="65">
        <v>0.79993937070434062</v>
      </c>
      <c r="AR267" s="65">
        <v>0.88479089398286748</v>
      </c>
      <c r="AS267" s="65" t="e">
        <f>#VALUE!</f>
        <v>#VALUE!</v>
      </c>
      <c r="AT267" s="65" t="e">
        <f>#VALUE!</f>
        <v>#VALUE!</v>
      </c>
      <c r="AU267" s="65" t="e">
        <f>#VALUE!</f>
        <v>#VALUE!</v>
      </c>
      <c r="AV267" s="65" t="e">
        <f>#VALUE!</f>
        <v>#VALUE!</v>
      </c>
      <c r="AW267" s="65" t="e">
        <f>#VALUE!</f>
        <v>#VALUE!</v>
      </c>
      <c r="AX267" s="56" t="str">
        <f>IF('Opportunity List'!$AY267&lt;=0.1,"Early",IF(AND('Opportunity List'!$AY267&gt;0.1,'Opportunity List'!$AY267&lt;=0.25),"Establishing","Mature"))</f>
        <v>Establishing</v>
      </c>
      <c r="AY267" s="105">
        <v>0.25</v>
      </c>
      <c r="AZ267" s="11"/>
      <c r="BA267" s="11"/>
      <c r="BB267" s="11"/>
      <c r="BD267" s="11"/>
      <c r="BE267" s="11"/>
      <c r="BF267" s="11"/>
    </row>
    <row r="268" spans="1:58" x14ac:dyDescent="0.25">
      <c r="A268" s="104">
        <v>146</v>
      </c>
      <c r="B268" s="56" t="s">
        <v>279</v>
      </c>
      <c r="C268" s="56" t="s">
        <v>7</v>
      </c>
      <c r="D268" s="56" t="s">
        <v>200</v>
      </c>
      <c r="E268" s="56" t="s">
        <v>225</v>
      </c>
      <c r="F268" s="56" t="s">
        <v>2</v>
      </c>
      <c r="G268" s="56">
        <v>0</v>
      </c>
      <c r="H268" s="57">
        <v>0</v>
      </c>
      <c r="I268" s="56" t="s">
        <v>174</v>
      </c>
      <c r="J268" s="58">
        <v>5.3799803440373797</v>
      </c>
      <c r="K268" s="59">
        <f>('Opportunity List'!$J268*Convert_PJ_to_MWh)/1000</f>
        <v>1494.4389844548398</v>
      </c>
      <c r="L268" s="59">
        <v>11.086803457210378</v>
      </c>
      <c r="M268" s="59">
        <f>'Opportunity List'!$N268/Convert_GJ_to_MWh</f>
        <v>485259.82848000008</v>
      </c>
      <c r="N268" s="59">
        <v>134794.39690783553</v>
      </c>
      <c r="O268" s="60">
        <v>0.25</v>
      </c>
      <c r="P268" s="59">
        <f>'Opportunity List'!$L268*'Opportunity List'!$O268</f>
        <v>2.7717008643025944</v>
      </c>
      <c r="Q268" s="60">
        <v>4.6221801685836089E-2</v>
      </c>
      <c r="R268" s="59">
        <f>'Opportunity List'!$J268*'Opportunity List'!$Q268*Convert_PJ_to_MWh</f>
        <v>69075.662371053884</v>
      </c>
      <c r="S268" s="60">
        <v>0.25641513963471035</v>
      </c>
      <c r="T268" s="59">
        <v>10</v>
      </c>
      <c r="U268" s="59">
        <v>0</v>
      </c>
      <c r="V268" s="59">
        <f>(('Opportunity List'!$R268*'Opportunity List'!$S268)*'Opportunity List'!$O268)*'Opportunity List'!$T268</f>
        <v>44280.114030584729</v>
      </c>
      <c r="W268" s="59">
        <f>'Opportunity List'!$Y268*'Opportunity List'!$P268</f>
        <v>4428.0114030584737</v>
      </c>
      <c r="X268" s="59">
        <f>IF('Opportunity List'!$P268=0,0,IF(OR('Opportunity List'!$A268={600,601}),4.52,IF(OR('Opportunity List'!$A268={602,603,604,605}),1.9,('Opportunity List'!$V268/'Opportunity List'!$P268))))</f>
        <v>15975.791111111241</v>
      </c>
      <c r="Y268" s="59">
        <f>IF('Opportunity List'!$X268=0,0,'Opportunity List'!$X268/'Opportunity List'!$T268)</f>
        <v>1597.5791111111241</v>
      </c>
      <c r="Z268" s="61">
        <f>'Opportunity List'!$W268*'Opportunity List'!$H268</f>
        <v>0</v>
      </c>
      <c r="AA268" s="61">
        <f>'Opportunity List'!$Z268+'Opportunity List'!$W268</f>
        <v>4428.0114030584737</v>
      </c>
      <c r="AB268" s="61">
        <f>IF('Opportunity List'!$F268="Electricity", 'Opportunity List'!$W268, 0)+IF('Opportunity List'!$G268="Electricity",'Opportunity List'!$Z268,0)</f>
        <v>4428.0114030584737</v>
      </c>
      <c r="AC268" s="61">
        <f>IF('Opportunity List'!$F268="Natural Gas",'Opportunity List'!$W268, 0)+IF('Opportunity List'!$G268="Natural Gas",'Opportunity List'!$Z268,0)</f>
        <v>0</v>
      </c>
      <c r="AD268" s="61">
        <f>'Opportunity List'!$Y268*VLOOKUP('Opportunity List'!$T268,'Discount rate'!$B$4:$D$45,3,FALSE)</f>
        <v>12818.306266090729</v>
      </c>
      <c r="AE268" s="59">
        <v>74467.115600448931</v>
      </c>
      <c r="AF268" s="62" t="s">
        <v>164</v>
      </c>
      <c r="AG268" s="63">
        <v>0</v>
      </c>
      <c r="AH268" s="64">
        <f>'Opportunity List'!$AG268*VLOOKUP('Opportunity List'!$T268,'Discount rate'!$B$4:$D$45,3,FALSE)</f>
        <v>0</v>
      </c>
      <c r="AI268" s="59">
        <f>'Opportunity List'!$AE268-'Opportunity List'!$AH268</f>
        <v>74467.115600448931</v>
      </c>
      <c r="AJ268" s="64">
        <f>'Opportunity List'!$AI268/'Opportunity List'!$AD268</f>
        <v>5.8094348859055298</v>
      </c>
      <c r="AK268" s="59">
        <f>'Opportunity List'!$P268*'Opportunity List'!$AE268</f>
        <v>206400.56867188553</v>
      </c>
      <c r="AL268" s="59">
        <v>8760</v>
      </c>
      <c r="AM268" s="65">
        <v>0.80823701168407769</v>
      </c>
      <c r="AN268" s="65">
        <v>0.80823701168407769</v>
      </c>
      <c r="AO268" s="65">
        <v>0.81529384825155149</v>
      </c>
      <c r="AP268" s="65">
        <v>0.88479089398286748</v>
      </c>
      <c r="AQ268" s="65">
        <v>0.79993937070434062</v>
      </c>
      <c r="AR268" s="65">
        <v>0.88479089398286748</v>
      </c>
      <c r="AS268" s="65" t="e">
        <f>#VALUE!</f>
        <v>#VALUE!</v>
      </c>
      <c r="AT268" s="65" t="e">
        <f>#VALUE!</f>
        <v>#VALUE!</v>
      </c>
      <c r="AU268" s="65" t="e">
        <f>#VALUE!</f>
        <v>#VALUE!</v>
      </c>
      <c r="AV268" s="65" t="e">
        <f>#VALUE!</f>
        <v>#VALUE!</v>
      </c>
      <c r="AW268" s="65" t="e">
        <f>#VALUE!</f>
        <v>#VALUE!</v>
      </c>
      <c r="AX268" s="56" t="str">
        <f>IF('Opportunity List'!$AY268&lt;=0.1,"Early",IF(AND('Opportunity List'!$AY268&gt;0.1,'Opportunity List'!$AY268&lt;=0.25),"Establishing","Mature"))</f>
        <v>Establishing</v>
      </c>
      <c r="AY268" s="105">
        <v>0.25</v>
      </c>
      <c r="AZ268" s="11"/>
      <c r="BA268" s="11"/>
      <c r="BB268" s="11"/>
      <c r="BD268" s="11"/>
      <c r="BE268" s="11"/>
      <c r="BF268" s="11"/>
    </row>
    <row r="269" spans="1:58" x14ac:dyDescent="0.25">
      <c r="A269" s="104">
        <v>168</v>
      </c>
      <c r="B269" s="56" t="s">
        <v>311</v>
      </c>
      <c r="C269" s="56" t="s">
        <v>7</v>
      </c>
      <c r="D269" s="56" t="s">
        <v>200</v>
      </c>
      <c r="E269" s="56" t="s">
        <v>225</v>
      </c>
      <c r="F269" s="56" t="s">
        <v>2</v>
      </c>
      <c r="G269" s="56">
        <v>0</v>
      </c>
      <c r="H269" s="57">
        <v>0</v>
      </c>
      <c r="I269" s="56" t="s">
        <v>174</v>
      </c>
      <c r="J269" s="58">
        <v>5.3799803440373797</v>
      </c>
      <c r="K269" s="59">
        <f>('Opportunity List'!$J269*Convert_PJ_to_MWh)/1000</f>
        <v>1494.4389844548398</v>
      </c>
      <c r="L269" s="59">
        <v>54.524992382054201</v>
      </c>
      <c r="M269" s="59">
        <f>'Opportunity List'!$N269/Convert_GJ_to_MWh</f>
        <v>98669.988000000012</v>
      </c>
      <c r="N269" s="59">
        <v>27408.330021926664</v>
      </c>
      <c r="O269" s="60">
        <v>0.29978336616657342</v>
      </c>
      <c r="P269" s="59">
        <f>'Opportunity List'!$L269*'Opportunity List'!$O269</f>
        <v>16.34568575649898</v>
      </c>
      <c r="Q269" s="60">
        <v>4.6221801685836089E-2</v>
      </c>
      <c r="R269" s="59">
        <f>'Opportunity List'!$J269*'Opportunity List'!$Q269*Convert_PJ_to_MWh</f>
        <v>69075.662371053884</v>
      </c>
      <c r="S269" s="60">
        <v>0.19733792811555909</v>
      </c>
      <c r="T269" s="59">
        <v>15</v>
      </c>
      <c r="U269" s="59">
        <v>0</v>
      </c>
      <c r="V269" s="59">
        <f>(('Opportunity List'!$R269*'Opportunity List'!$S269)*'Opportunity List'!$O269)*'Opportunity List'!$T269</f>
        <v>61296.32158687168</v>
      </c>
      <c r="W269" s="59">
        <f>'Opportunity List'!$Y269*'Opportunity List'!$P269</f>
        <v>4086.4214391247792</v>
      </c>
      <c r="X269" s="59">
        <f>IF('Opportunity List'!$P269=0,0,IF(OR('Opportunity List'!$A269={600,601}),4.52,IF(OR('Opportunity List'!$A269={602,603,604,605}),1.9,('Opportunity List'!$V269/'Opportunity List'!$P269))))</f>
        <v>3750.0000000000309</v>
      </c>
      <c r="Y269" s="59">
        <f>IF('Opportunity List'!$X269=0,0,'Opportunity List'!$X269/'Opportunity List'!$T269)</f>
        <v>250.00000000000207</v>
      </c>
      <c r="Z269" s="61">
        <f>'Opportunity List'!$W269*'Opportunity List'!$H269</f>
        <v>0</v>
      </c>
      <c r="AA269" s="61">
        <f>'Opportunity List'!$Z269+'Opportunity List'!$W269</f>
        <v>4086.4214391247792</v>
      </c>
      <c r="AB269" s="61">
        <f>IF('Opportunity List'!$F269="Electricity", 'Opportunity List'!$W269, 0)+IF('Opportunity List'!$G269="Electricity",'Opportunity List'!$Z269,0)</f>
        <v>4086.4214391247792</v>
      </c>
      <c r="AC269" s="61">
        <f>IF('Opportunity List'!$F269="Natural Gas",'Opportunity List'!$W269, 0)+IF('Opportunity List'!$G269="Natural Gas",'Opportunity List'!$Z269,0)</f>
        <v>0</v>
      </c>
      <c r="AD269" s="61">
        <f>'Opportunity List'!$Y269*VLOOKUP('Opportunity List'!$T269,'Discount rate'!$B$4:$D$45,3,FALSE)</f>
        <v>2526.9785012773073</v>
      </c>
      <c r="AE269" s="59">
        <v>208664.42199775533</v>
      </c>
      <c r="AF269" s="62" t="s">
        <v>168</v>
      </c>
      <c r="AG269" s="63">
        <v>0</v>
      </c>
      <c r="AH269" s="64">
        <f>'Opportunity List'!$AG269*VLOOKUP('Opportunity List'!$T269,'Discount rate'!$B$4:$D$45,3,FALSE)</f>
        <v>0</v>
      </c>
      <c r="AI269" s="59">
        <f>'Opportunity List'!$AE269-'Opportunity List'!$AH269</f>
        <v>208664.42199775533</v>
      </c>
      <c r="AJ269" s="64">
        <f>'Opportunity List'!$AI269/'Opportunity List'!$AD269</f>
        <v>82.574672436778584</v>
      </c>
      <c r="AK269" s="59">
        <f>'Opportunity List'!$P269*'Opportunity List'!$AE269</f>
        <v>3410763.0705368016</v>
      </c>
      <c r="AL269" s="59">
        <v>8760</v>
      </c>
      <c r="AM269" s="65">
        <v>0.80823701168407769</v>
      </c>
      <c r="AN269" s="65">
        <v>0.80823701168407769</v>
      </c>
      <c r="AO269" s="65">
        <v>0.81529384825155149</v>
      </c>
      <c r="AP269" s="65">
        <v>0.88479089398286748</v>
      </c>
      <c r="AQ269" s="65">
        <v>0.79993937070434062</v>
      </c>
      <c r="AR269" s="65">
        <v>0.88479089398286748</v>
      </c>
      <c r="AS269" s="65" t="e">
        <f>#VALUE!</f>
        <v>#VALUE!</v>
      </c>
      <c r="AT269" s="65" t="e">
        <f>#VALUE!</f>
        <v>#VALUE!</v>
      </c>
      <c r="AU269" s="65" t="e">
        <f>#VALUE!</f>
        <v>#VALUE!</v>
      </c>
      <c r="AV269" s="65" t="e">
        <f>#VALUE!</f>
        <v>#VALUE!</v>
      </c>
      <c r="AW269" s="65" t="e">
        <f>#VALUE!</f>
        <v>#VALUE!</v>
      </c>
      <c r="AX269" s="56" t="str">
        <f>IF('Opportunity List'!$AY269&lt;=0.1,"Early",IF(AND('Opportunity List'!$AY269&gt;0.1,'Opportunity List'!$AY269&lt;=0.25),"Establishing","Mature"))</f>
        <v>Establishing</v>
      </c>
      <c r="AY269" s="105">
        <v>0.25</v>
      </c>
      <c r="AZ269" s="11"/>
      <c r="BA269" s="11"/>
      <c r="BB269" s="11"/>
      <c r="BD269" s="11"/>
      <c r="BE269" s="11"/>
      <c r="BF269" s="11"/>
    </row>
    <row r="270" spans="1:58" x14ac:dyDescent="0.25">
      <c r="A270" s="104">
        <v>375</v>
      </c>
      <c r="B270" s="56" t="s">
        <v>319</v>
      </c>
      <c r="C270" s="56" t="s">
        <v>7</v>
      </c>
      <c r="D270" s="56" t="s">
        <v>200</v>
      </c>
      <c r="E270" s="56" t="s">
        <v>225</v>
      </c>
      <c r="F270" s="56" t="s">
        <v>2</v>
      </c>
      <c r="G270" s="56">
        <v>0</v>
      </c>
      <c r="H270" s="57">
        <v>0</v>
      </c>
      <c r="I270" s="56" t="s">
        <v>174</v>
      </c>
      <c r="J270" s="58">
        <v>5.3799803440373797</v>
      </c>
      <c r="K270" s="59">
        <f>('Opportunity List'!$J270*Convert_PJ_to_MWh)/1000</f>
        <v>1494.4389844548398</v>
      </c>
      <c r="L270" s="59">
        <v>18.447424561462885</v>
      </c>
      <c r="M270" s="59">
        <f>'Opportunity List'!$N270/Convert_GJ_to_MWh</f>
        <v>291638.56050000002</v>
      </c>
      <c r="N270" s="59">
        <v>81010.711314808563</v>
      </c>
      <c r="O270" s="60">
        <v>0.29978336616657342</v>
      </c>
      <c r="P270" s="59">
        <f>'Opportunity List'!$L270*'Opportunity List'!$O270</f>
        <v>5.5302310321392678</v>
      </c>
      <c r="Q270" s="60">
        <v>4.6221801685836089E-2</v>
      </c>
      <c r="R270" s="59">
        <f>'Opportunity List'!$J270*'Opportunity List'!$Q270*Convert_PJ_to_MWh</f>
        <v>69075.662371053884</v>
      </c>
      <c r="S270" s="60">
        <v>0.71172896917896544</v>
      </c>
      <c r="T270" s="59">
        <v>15</v>
      </c>
      <c r="U270" s="59">
        <v>0</v>
      </c>
      <c r="V270" s="59">
        <f>(('Opportunity List'!$R270*'Opportunity List'!$S270)*'Opportunity List'!$O270)*'Opportunity List'!$T270</f>
        <v>221074.41886153477</v>
      </c>
      <c r="W270" s="59">
        <f>'Opportunity List'!$Y270*'Opportunity List'!$P270</f>
        <v>14738.294590768983</v>
      </c>
      <c r="X270" s="59">
        <f>IF('Opportunity List'!$P270=0,0,IF(OR('Opportunity List'!$A270={600,601}),4.52,IF(OR('Opportunity List'!$A270={602,603,604,605}),1.9,('Opportunity List'!$V270/'Opportunity List'!$P270))))</f>
        <v>39975.620833333647</v>
      </c>
      <c r="Y270" s="59">
        <f>IF('Opportunity List'!$X270=0,0,'Opportunity List'!$X270/'Opportunity List'!$T270)</f>
        <v>2665.0413888889098</v>
      </c>
      <c r="Z270" s="61">
        <f>'Opportunity List'!$W270*'Opportunity List'!$H270</f>
        <v>0</v>
      </c>
      <c r="AA270" s="61">
        <f>'Opportunity List'!$Z270+'Opportunity List'!$W270</f>
        <v>14738.294590768983</v>
      </c>
      <c r="AB270" s="61">
        <f>IF('Opportunity List'!$F270="Electricity", 'Opportunity List'!$W270, 0)+IF('Opportunity List'!$G270="Electricity",'Opportunity List'!$Z270,0)</f>
        <v>14738.294590768983</v>
      </c>
      <c r="AC270" s="61">
        <f>IF('Opportunity List'!$F270="Natural Gas",'Opportunity List'!$W270, 0)+IF('Opportunity List'!$G270="Natural Gas",'Opportunity List'!$Z270,0)</f>
        <v>0</v>
      </c>
      <c r="AD270" s="61">
        <f>'Opportunity List'!$Y270*VLOOKUP('Opportunity List'!$T270,'Discount rate'!$B$4:$D$45,3,FALSE)</f>
        <v>26938.00917894574</v>
      </c>
      <c r="AE270" s="59">
        <v>1268073.9068462402</v>
      </c>
      <c r="AF270" s="62" t="s">
        <v>164</v>
      </c>
      <c r="AG270" s="63">
        <v>0</v>
      </c>
      <c r="AH270" s="64">
        <f>'Opportunity List'!$AG270*VLOOKUP('Opportunity List'!$T270,'Discount rate'!$B$4:$D$45,3,FALSE)</f>
        <v>0</v>
      </c>
      <c r="AI270" s="59">
        <f>'Opportunity List'!$AE270-'Opportunity List'!$AH270</f>
        <v>1268073.9068462402</v>
      </c>
      <c r="AJ270" s="64">
        <f>'Opportunity List'!$AI270/'Opportunity List'!$AD270</f>
        <v>47.073779596056553</v>
      </c>
      <c r="AK270" s="59">
        <f>'Opportunity List'!$P270*'Opportunity List'!$AE270</f>
        <v>7012741.6706871567</v>
      </c>
      <c r="AL270" s="59">
        <v>8760</v>
      </c>
      <c r="AM270" s="65">
        <v>0.80823701168407769</v>
      </c>
      <c r="AN270" s="65">
        <v>0.80823701168407769</v>
      </c>
      <c r="AO270" s="65">
        <v>0.81529384825155149</v>
      </c>
      <c r="AP270" s="65">
        <v>0.88479089398286748</v>
      </c>
      <c r="AQ270" s="65">
        <v>0.79993937070434062</v>
      </c>
      <c r="AR270" s="65">
        <v>0.88479089398286748</v>
      </c>
      <c r="AS270" s="65" t="e">
        <f>#VALUE!</f>
        <v>#VALUE!</v>
      </c>
      <c r="AT270" s="65" t="e">
        <f>#VALUE!</f>
        <v>#VALUE!</v>
      </c>
      <c r="AU270" s="65" t="e">
        <f>#VALUE!</f>
        <v>#VALUE!</v>
      </c>
      <c r="AV270" s="65" t="e">
        <f>#VALUE!</f>
        <v>#VALUE!</v>
      </c>
      <c r="AW270" s="65" t="e">
        <f>#VALUE!</f>
        <v>#VALUE!</v>
      </c>
      <c r="AX270" s="56" t="str">
        <f>IF('Opportunity List'!$AY270&lt;=0.1,"Early",IF(AND('Opportunity List'!$AY270&gt;0.1,'Opportunity List'!$AY270&lt;=0.25),"Establishing","Mature"))</f>
        <v>Establishing</v>
      </c>
      <c r="AY270" s="105">
        <v>0.25</v>
      </c>
      <c r="AZ270" s="11"/>
      <c r="BA270" s="11"/>
      <c r="BB270" s="11"/>
      <c r="BD270" s="11"/>
      <c r="BE270" s="11"/>
      <c r="BF270" s="11"/>
    </row>
    <row r="271" spans="1:58" x14ac:dyDescent="0.25">
      <c r="A271" s="104">
        <v>14</v>
      </c>
      <c r="B271" s="56" t="s">
        <v>199</v>
      </c>
      <c r="C271" s="56" t="s">
        <v>7</v>
      </c>
      <c r="D271" s="56" t="s">
        <v>202</v>
      </c>
      <c r="E271" s="56" t="s">
        <v>201</v>
      </c>
      <c r="F271" s="56" t="s">
        <v>2</v>
      </c>
      <c r="G271" s="56">
        <v>0</v>
      </c>
      <c r="H271" s="57">
        <v>0</v>
      </c>
      <c r="I271" s="56" t="s">
        <v>174</v>
      </c>
      <c r="J271" s="58">
        <v>3.7455380680894312</v>
      </c>
      <c r="K271" s="59">
        <f>('Opportunity List'!$J271*Convert_PJ_to_MWh)/1000</f>
        <v>1040.4272411359616</v>
      </c>
      <c r="L271" s="59">
        <v>18.815596808737578</v>
      </c>
      <c r="M271" s="59">
        <f>'Opportunity List'!$N271/Convert_GJ_to_MWh</f>
        <v>199065.60000000001</v>
      </c>
      <c r="N271" s="59">
        <v>55296.000044236796</v>
      </c>
      <c r="O271" s="60">
        <v>0.5</v>
      </c>
      <c r="P271" s="59">
        <f>'Opportunity List'!$L271*'Opportunity List'!$O271</f>
        <v>9.4077984043687888</v>
      </c>
      <c r="Q271" s="60">
        <v>0.10763774623881478</v>
      </c>
      <c r="R271" s="59">
        <f>'Opportunity List'!$J271*'Opportunity List'!$Q271*Convert_PJ_to_MWh</f>
        <v>111989.24336134279</v>
      </c>
      <c r="S271" s="60">
        <v>1.1760877536799967E-2</v>
      </c>
      <c r="T271" s="59">
        <v>10</v>
      </c>
      <c r="U271" s="59">
        <v>0</v>
      </c>
      <c r="V271" s="59">
        <f>(('Opportunity List'!$R271*'Opportunity List'!$S271)*'Opportunity List'!$O271)*'Opportunity List'!$T271</f>
        <v>6585.4588830582052</v>
      </c>
      <c r="W271" s="59">
        <f>'Opportunity List'!$Y271*'Opportunity List'!$P271</f>
        <v>658.54588830582054</v>
      </c>
      <c r="X271" s="59">
        <f>IF('Opportunity List'!$P271=0,0,IF(OR('Opportunity List'!$A271={600,601}),4.52,IF(OR('Opportunity List'!$A271={602,603,604,605}),1.9,('Opportunity List'!$V271/'Opportunity List'!$P271))))</f>
        <v>700.00000000000568</v>
      </c>
      <c r="Y271" s="59">
        <f>IF('Opportunity List'!$X271=0,0,'Opportunity List'!$X271/'Opportunity List'!$T271)</f>
        <v>70.000000000000568</v>
      </c>
      <c r="Z271" s="61">
        <f>'Opportunity List'!$W271*'Opportunity List'!$H271</f>
        <v>0</v>
      </c>
      <c r="AA271" s="61">
        <f>'Opportunity List'!$Z271+'Opportunity List'!$W271</f>
        <v>658.54588830582054</v>
      </c>
      <c r="AB271" s="61">
        <f>IF('Opportunity List'!$F271="Electricity", 'Opportunity List'!$W271, 0)+IF('Opportunity List'!$G271="Electricity",'Opportunity List'!$Z271,0)</f>
        <v>658.54588830582054</v>
      </c>
      <c r="AC271" s="61">
        <f>IF('Opportunity List'!$F271="Natural Gas",'Opportunity List'!$W271, 0)+IF('Opportunity List'!$G271="Natural Gas",'Opportunity List'!$Z271,0)</f>
        <v>0</v>
      </c>
      <c r="AD271" s="61">
        <f>'Opportunity List'!$Y271*VLOOKUP('Opportunity List'!$T271,'Discount rate'!$B$4:$D$45,3,FALSE)</f>
        <v>561.65070786528668</v>
      </c>
      <c r="AE271" s="59">
        <v>31299.663299663302</v>
      </c>
      <c r="AF271" s="62" t="s">
        <v>164</v>
      </c>
      <c r="AG271" s="63">
        <v>0</v>
      </c>
      <c r="AH271" s="64">
        <f>'Opportunity List'!$AG271*VLOOKUP('Opportunity List'!$T271,'Discount rate'!$B$4:$D$45,3,FALSE)</f>
        <v>0</v>
      </c>
      <c r="AI271" s="59">
        <f>'Opportunity List'!$AE271-'Opportunity List'!$AH271</f>
        <v>31299.663299663302</v>
      </c>
      <c r="AJ271" s="64">
        <f>'Opportunity List'!$AI271/'Opportunity List'!$AD271</f>
        <v>55.727986916684529</v>
      </c>
      <c r="AK271" s="59">
        <f>'Opportunity List'!$P271*'Opportunity List'!$AE271</f>
        <v>294460.92244785273</v>
      </c>
      <c r="AL271" s="59">
        <v>8760</v>
      </c>
      <c r="AM271" s="65">
        <v>0.80823701168407769</v>
      </c>
      <c r="AN271" s="65">
        <v>0.80823701168407769</v>
      </c>
      <c r="AO271" s="65">
        <v>0.81529384825155149</v>
      </c>
      <c r="AP271" s="65">
        <v>0.88479089398286748</v>
      </c>
      <c r="AQ271" s="65">
        <v>0.79993937070434062</v>
      </c>
      <c r="AR271" s="65">
        <v>0.88479089398286748</v>
      </c>
      <c r="AS271" s="65" t="e">
        <f>#VALUE!</f>
        <v>#VALUE!</v>
      </c>
      <c r="AT271" s="65" t="e">
        <f>#VALUE!</f>
        <v>#VALUE!</v>
      </c>
      <c r="AU271" s="65" t="e">
        <f>#VALUE!</f>
        <v>#VALUE!</v>
      </c>
      <c r="AV271" s="65" t="e">
        <f>#VALUE!</f>
        <v>#VALUE!</v>
      </c>
      <c r="AW271" s="65" t="e">
        <f>#VALUE!</f>
        <v>#VALUE!</v>
      </c>
      <c r="AX271" s="56" t="str">
        <f>IF('Opportunity List'!$AY271&lt;=0.1,"Early",IF(AND('Opportunity List'!$AY271&gt;0.1,'Opportunity List'!$AY271&lt;=0.25),"Establishing","Mature"))</f>
        <v>Establishing</v>
      </c>
      <c r="AY271" s="105">
        <v>0.25</v>
      </c>
      <c r="AZ271" s="11"/>
      <c r="BA271" s="11"/>
      <c r="BB271" s="11"/>
      <c r="BD271" s="11"/>
      <c r="BE271" s="11"/>
      <c r="BF271" s="11"/>
    </row>
    <row r="272" spans="1:58" x14ac:dyDescent="0.25">
      <c r="A272" s="104">
        <v>196</v>
      </c>
      <c r="B272" s="56" t="s">
        <v>319</v>
      </c>
      <c r="C272" s="56" t="s">
        <v>7</v>
      </c>
      <c r="D272" s="56" t="s">
        <v>202</v>
      </c>
      <c r="E272" s="56" t="s">
        <v>201</v>
      </c>
      <c r="F272" s="56" t="s">
        <v>2</v>
      </c>
      <c r="G272" s="56">
        <v>0</v>
      </c>
      <c r="H272" s="57">
        <v>0</v>
      </c>
      <c r="I272" s="56" t="s">
        <v>174</v>
      </c>
      <c r="J272" s="58">
        <v>3.7455380680894312</v>
      </c>
      <c r="K272" s="59">
        <f>('Opportunity List'!$J272*Convert_PJ_to_MWh)/1000</f>
        <v>1040.4272411359616</v>
      </c>
      <c r="L272" s="59">
        <v>13.282897731378005</v>
      </c>
      <c r="M272" s="59">
        <f>'Opportunity List'!$N272/Convert_GJ_to_MWh</f>
        <v>281981.99999999988</v>
      </c>
      <c r="N272" s="59">
        <v>78328.333395995956</v>
      </c>
      <c r="O272" s="60">
        <v>0.5</v>
      </c>
      <c r="P272" s="59">
        <f>'Opportunity List'!$L272*'Opportunity List'!$O272</f>
        <v>6.6414488656890027</v>
      </c>
      <c r="Q272" s="60">
        <v>0.10763774623881478</v>
      </c>
      <c r="R272" s="59">
        <f>'Opportunity List'!$J272*'Opportunity List'!$Q272*Convert_PJ_to_MWh</f>
        <v>111989.24336134279</v>
      </c>
      <c r="S272" s="60">
        <v>0.13623513031524492</v>
      </c>
      <c r="T272" s="59">
        <v>15</v>
      </c>
      <c r="U272" s="59">
        <v>0</v>
      </c>
      <c r="V272" s="59">
        <f>(('Opportunity List'!$R272*'Opportunity List'!$S272)*'Opportunity List'!$O272)*'Opportunity List'!$T272</f>
        <v>114426.51872428659</v>
      </c>
      <c r="W272" s="59">
        <f>'Opportunity List'!$Y272*'Opportunity List'!$P272</f>
        <v>7628.4345816191053</v>
      </c>
      <c r="X272" s="59">
        <f>IF('Opportunity List'!$P272=0,0,IF(OR('Opportunity List'!$A272={600,601}),4.52,IF(OR('Opportunity List'!$A272={602,603,604,605}),1.9,('Opportunity List'!$V272/'Opportunity List'!$P272))))</f>
        <v>17229.150000000136</v>
      </c>
      <c r="Y272" s="59">
        <f>IF('Opportunity List'!$X272=0,0,'Opportunity List'!$X272/'Opportunity List'!$T272)</f>
        <v>1148.610000000009</v>
      </c>
      <c r="Z272" s="61">
        <f>'Opportunity List'!$W272*'Opportunity List'!$H272</f>
        <v>0</v>
      </c>
      <c r="AA272" s="61">
        <f>'Opportunity List'!$Z272+'Opportunity List'!$W272</f>
        <v>7628.4345816191053</v>
      </c>
      <c r="AB272" s="61">
        <f>IF('Opportunity List'!$F272="Electricity", 'Opportunity List'!$W272, 0)+IF('Opportunity List'!$G272="Electricity",'Opportunity List'!$Z272,0)</f>
        <v>7628.4345816191053</v>
      </c>
      <c r="AC272" s="61">
        <f>IF('Opportunity List'!$F272="Natural Gas",'Opportunity List'!$W272, 0)+IF('Opportunity List'!$G272="Natural Gas",'Opportunity List'!$Z272,0)</f>
        <v>0</v>
      </c>
      <c r="AD272" s="61">
        <f>'Opportunity List'!$Y272*VLOOKUP('Opportunity List'!$T272,'Discount rate'!$B$4:$D$45,3,FALSE)</f>
        <v>11610.051105408507</v>
      </c>
      <c r="AE272" s="59">
        <v>906386.08305274975</v>
      </c>
      <c r="AF272" s="62" t="s">
        <v>164</v>
      </c>
      <c r="AG272" s="63">
        <v>0</v>
      </c>
      <c r="AH272" s="64">
        <f>'Opportunity List'!$AG272*VLOOKUP('Opportunity List'!$T272,'Discount rate'!$B$4:$D$45,3,FALSE)</f>
        <v>0</v>
      </c>
      <c r="AI272" s="59">
        <f>'Opportunity List'!$AE272-'Opportunity List'!$AH272</f>
        <v>906386.08305274975</v>
      </c>
      <c r="AJ272" s="64">
        <f>'Opportunity List'!$AI272/'Opportunity List'!$AD272</f>
        <v>78.069086416898941</v>
      </c>
      <c r="AK272" s="59">
        <f>'Opportunity List'!$P272*'Opportunity List'!$AE272</f>
        <v>6019716.8231669832</v>
      </c>
      <c r="AL272" s="59">
        <v>8760</v>
      </c>
      <c r="AM272" s="65">
        <v>0.80823701168407769</v>
      </c>
      <c r="AN272" s="65">
        <v>0.80823701168407769</v>
      </c>
      <c r="AO272" s="65">
        <v>0.81529384825155149</v>
      </c>
      <c r="AP272" s="65">
        <v>0.88479089398286748</v>
      </c>
      <c r="AQ272" s="65">
        <v>0.79993937070434062</v>
      </c>
      <c r="AR272" s="65">
        <v>0.88479089398286748</v>
      </c>
      <c r="AS272" s="65" t="e">
        <f>#VALUE!</f>
        <v>#VALUE!</v>
      </c>
      <c r="AT272" s="65" t="e">
        <f>#VALUE!</f>
        <v>#VALUE!</v>
      </c>
      <c r="AU272" s="65" t="e">
        <f>#VALUE!</f>
        <v>#VALUE!</v>
      </c>
      <c r="AV272" s="65" t="e">
        <f>#VALUE!</f>
        <v>#VALUE!</v>
      </c>
      <c r="AW272" s="65" t="e">
        <f>#VALUE!</f>
        <v>#VALUE!</v>
      </c>
      <c r="AX272" s="56" t="str">
        <f>IF('Opportunity List'!$AY272&lt;=0.1,"Early",IF(AND('Opportunity List'!$AY272&gt;0.1,'Opportunity List'!$AY272&lt;=0.25),"Establishing","Mature"))</f>
        <v>Establishing</v>
      </c>
      <c r="AY272" s="105">
        <v>0.25</v>
      </c>
      <c r="AZ272" s="11"/>
      <c r="BA272" s="11"/>
      <c r="BB272" s="11"/>
      <c r="BD272" s="11"/>
      <c r="BE272" s="11"/>
      <c r="BF272" s="11"/>
    </row>
    <row r="273" spans="1:58" x14ac:dyDescent="0.25">
      <c r="A273" s="104">
        <v>135</v>
      </c>
      <c r="B273" s="56" t="s">
        <v>261</v>
      </c>
      <c r="C273" s="56" t="s">
        <v>7</v>
      </c>
      <c r="D273" s="56" t="s">
        <v>202</v>
      </c>
      <c r="E273" s="56" t="s">
        <v>225</v>
      </c>
      <c r="F273" s="56" t="s">
        <v>2</v>
      </c>
      <c r="G273" s="56">
        <v>0</v>
      </c>
      <c r="H273" s="57">
        <v>0</v>
      </c>
      <c r="I273" s="56" t="s">
        <v>174</v>
      </c>
      <c r="J273" s="58">
        <v>3.7455380680894312</v>
      </c>
      <c r="K273" s="59">
        <f>('Opportunity List'!$J273*Convert_PJ_to_MWh)/1000</f>
        <v>1040.4272411359616</v>
      </c>
      <c r="L273" s="59">
        <v>5.0944397493779157</v>
      </c>
      <c r="M273" s="59">
        <f>'Opportunity List'!$N273/Convert_GJ_to_MWh</f>
        <v>735220.8</v>
      </c>
      <c r="N273" s="59">
        <v>204228.00016338238</v>
      </c>
      <c r="O273" s="60">
        <v>0.5</v>
      </c>
      <c r="P273" s="59">
        <f>'Opportunity List'!$L273*'Opportunity List'!$O273</f>
        <v>2.5472198746889578</v>
      </c>
      <c r="Q273" s="60">
        <v>0.36332251685295053</v>
      </c>
      <c r="R273" s="59">
        <f>'Opportunity List'!$J273*'Opportunity List'!$Q273*Convert_PJ_to_MWh</f>
        <v>378010.64385188924</v>
      </c>
      <c r="S273" s="60">
        <v>0.42193037431015523</v>
      </c>
      <c r="T273" s="59">
        <v>10</v>
      </c>
      <c r="U273" s="59">
        <v>0</v>
      </c>
      <c r="V273" s="59">
        <f>(('Opportunity List'!$R273*'Opportunity List'!$S273)*'Opportunity List'!$O273)*'Opportunity List'!$T273</f>
        <v>797470.86226825207</v>
      </c>
      <c r="W273" s="59">
        <f>'Opportunity List'!$Y273*'Opportunity List'!$P273</f>
        <v>79747.086226825195</v>
      </c>
      <c r="X273" s="59">
        <f>IF('Opportunity List'!$P273=0,0,IF(OR('Opportunity List'!$A273={600,601}),4.52,IF(OR('Opportunity List'!$A273={602,603,604,605}),1.9,('Opportunity List'!$V273/'Opportunity List'!$P273))))</f>
        <v>313075.00000000256</v>
      </c>
      <c r="Y273" s="59">
        <f>IF('Opportunity List'!$X273=0,0,'Opportunity List'!$X273/'Opportunity List'!$T273)</f>
        <v>31307.500000000255</v>
      </c>
      <c r="Z273" s="61">
        <f>'Opportunity List'!$W273*'Opportunity List'!$H273</f>
        <v>0</v>
      </c>
      <c r="AA273" s="61">
        <f>'Opportunity List'!$Z273+'Opportunity List'!$W273</f>
        <v>79747.086226825195</v>
      </c>
      <c r="AB273" s="61">
        <f>IF('Opportunity List'!$F273="Electricity", 'Opportunity List'!$W273, 0)+IF('Opportunity List'!$G273="Electricity",'Opportunity List'!$Z273,0)</f>
        <v>79747.086226825195</v>
      </c>
      <c r="AC273" s="61">
        <f>IF('Opportunity List'!$F273="Natural Gas",'Opportunity List'!$W273, 0)+IF('Opportunity List'!$G273="Natural Gas",'Opportunity List'!$Z273,0)</f>
        <v>0</v>
      </c>
      <c r="AD273" s="61">
        <f>'Opportunity List'!$Y273*VLOOKUP('Opportunity List'!$T273,'Discount rate'!$B$4:$D$45,3,FALSE)</f>
        <v>251198.27909274946</v>
      </c>
      <c r="AE273" s="59">
        <v>9520314.2536475882</v>
      </c>
      <c r="AF273" s="62" t="s">
        <v>164</v>
      </c>
      <c r="AG273" s="63">
        <v>0</v>
      </c>
      <c r="AH273" s="64">
        <f>'Opportunity List'!$AG273*VLOOKUP('Opportunity List'!$T273,'Discount rate'!$B$4:$D$45,3,FALSE)</f>
        <v>0</v>
      </c>
      <c r="AI273" s="59">
        <f>'Opportunity List'!$AE273-'Opportunity List'!$AH273</f>
        <v>9520314.2536475882</v>
      </c>
      <c r="AJ273" s="64">
        <f>'Opportunity List'!$AI273/'Opportunity List'!$AD273</f>
        <v>37.899599822228161</v>
      </c>
      <c r="AK273" s="59">
        <f>'Opportunity List'!$P273*'Opportunity List'!$AE273</f>
        <v>24250333.68017571</v>
      </c>
      <c r="AL273" s="59">
        <v>8760</v>
      </c>
      <c r="AM273" s="65">
        <v>0.80823701168407769</v>
      </c>
      <c r="AN273" s="65">
        <v>0.80823701168407769</v>
      </c>
      <c r="AO273" s="65">
        <v>0.81529384825155149</v>
      </c>
      <c r="AP273" s="65">
        <v>0.88479089398286748</v>
      </c>
      <c r="AQ273" s="65">
        <v>0.79993937070434062</v>
      </c>
      <c r="AR273" s="65">
        <v>0.88479089398286748</v>
      </c>
      <c r="AS273" s="65" t="e">
        <f>#VALUE!</f>
        <v>#VALUE!</v>
      </c>
      <c r="AT273" s="65" t="e">
        <f>#VALUE!</f>
        <v>#VALUE!</v>
      </c>
      <c r="AU273" s="65" t="e">
        <f>#VALUE!</f>
        <v>#VALUE!</v>
      </c>
      <c r="AV273" s="65" t="e">
        <f>#VALUE!</f>
        <v>#VALUE!</v>
      </c>
      <c r="AW273" s="65" t="e">
        <f>#VALUE!</f>
        <v>#VALUE!</v>
      </c>
      <c r="AX273" s="56" t="str">
        <f>IF('Opportunity List'!$AY273&lt;=0.1,"Early",IF(AND('Opportunity List'!$AY273&gt;0.1,'Opportunity List'!$AY273&lt;=0.25),"Establishing","Mature"))</f>
        <v>Establishing</v>
      </c>
      <c r="AY273" s="105">
        <v>0.25</v>
      </c>
      <c r="AZ273" s="11"/>
      <c r="BA273" s="11"/>
      <c r="BB273" s="11"/>
      <c r="BD273" s="11"/>
      <c r="BE273" s="11"/>
      <c r="BF273" s="11"/>
    </row>
    <row r="274" spans="1:58" x14ac:dyDescent="0.25">
      <c r="A274" s="104">
        <v>160</v>
      </c>
      <c r="B274" s="56" t="s">
        <v>279</v>
      </c>
      <c r="C274" s="56" t="s">
        <v>7</v>
      </c>
      <c r="D274" s="56" t="s">
        <v>202</v>
      </c>
      <c r="E274" s="56" t="s">
        <v>225</v>
      </c>
      <c r="F274" s="56" t="s">
        <v>2</v>
      </c>
      <c r="G274" s="56">
        <v>0</v>
      </c>
      <c r="H274" s="57">
        <v>0</v>
      </c>
      <c r="I274" s="56" t="s">
        <v>174</v>
      </c>
      <c r="J274" s="58">
        <v>3.7455380680894312</v>
      </c>
      <c r="K274" s="59">
        <f>('Opportunity List'!$J274*Convert_PJ_to_MWh)/1000</f>
        <v>1040.4272411359616</v>
      </c>
      <c r="L274" s="59">
        <v>5.0944397493779157</v>
      </c>
      <c r="M274" s="59">
        <f>'Opportunity List'!$N274/Convert_GJ_to_MWh</f>
        <v>735220.8</v>
      </c>
      <c r="N274" s="59">
        <v>204228.00016338238</v>
      </c>
      <c r="O274" s="60">
        <v>0.3</v>
      </c>
      <c r="P274" s="59">
        <f>'Opportunity List'!$L274*'Opportunity List'!$O274</f>
        <v>1.5283319248133747</v>
      </c>
      <c r="Q274" s="60">
        <v>0.36332251685295053</v>
      </c>
      <c r="R274" s="59">
        <f>'Opportunity List'!$J274*'Opportunity List'!$Q274*Convert_PJ_to_MWh</f>
        <v>378010.64385188924</v>
      </c>
      <c r="S274" s="60">
        <v>1.8305774252989982E-3</v>
      </c>
      <c r="T274" s="59">
        <v>10</v>
      </c>
      <c r="U274" s="59">
        <v>0</v>
      </c>
      <c r="V274" s="59">
        <f>(('Opportunity List'!$R274*'Opportunity List'!$S274)*'Opportunity List'!$O274)*'Opportunity List'!$T274</f>
        <v>2075.9332534740238</v>
      </c>
      <c r="W274" s="59">
        <f>'Opportunity List'!$Y274*'Opportunity List'!$P274</f>
        <v>207.59332534740238</v>
      </c>
      <c r="X274" s="59">
        <f>IF('Opportunity List'!$P274=0,0,IF(OR('Opportunity List'!$A274={600,601}),4.52,IF(OR('Opportunity List'!$A274={602,603,604,605}),1.9,('Opportunity List'!$V274/'Opportunity List'!$P274))))</f>
        <v>1358.3000000000111</v>
      </c>
      <c r="Y274" s="59">
        <f>IF('Opportunity List'!$X274=0,0,'Opportunity List'!$X274/'Opportunity List'!$T274)</f>
        <v>135.83000000000112</v>
      </c>
      <c r="Z274" s="61">
        <f>'Opportunity List'!$W274*'Opportunity List'!$H274</f>
        <v>0</v>
      </c>
      <c r="AA274" s="61">
        <f>'Opportunity List'!$Z274+'Opportunity List'!$W274</f>
        <v>207.59332534740238</v>
      </c>
      <c r="AB274" s="61">
        <f>IF('Opportunity List'!$F274="Electricity", 'Opportunity List'!$W274, 0)+IF('Opportunity List'!$G274="Electricity",'Opportunity List'!$Z274,0)</f>
        <v>207.59332534740238</v>
      </c>
      <c r="AC274" s="61">
        <f>IF('Opportunity List'!$F274="Natural Gas",'Opportunity List'!$W274, 0)+IF('Opportunity List'!$G274="Natural Gas",'Opportunity List'!$Z274,0)</f>
        <v>0</v>
      </c>
      <c r="AD274" s="61">
        <f>'Opportunity List'!$Y274*VLOOKUP('Opportunity List'!$T274,'Discount rate'!$B$4:$D$45,3,FALSE)</f>
        <v>1089.8430807048844</v>
      </c>
      <c r="AE274" s="59">
        <v>19562.289562289563</v>
      </c>
      <c r="AF274" s="62" t="s">
        <v>164</v>
      </c>
      <c r="AG274" s="63">
        <v>0</v>
      </c>
      <c r="AH274" s="64">
        <f>'Opportunity List'!$AG274*VLOOKUP('Opportunity List'!$T274,'Discount rate'!$B$4:$D$45,3,FALSE)</f>
        <v>0</v>
      </c>
      <c r="AI274" s="59">
        <f>'Opportunity List'!$AE274-'Opportunity List'!$AH274</f>
        <v>19562.289562289563</v>
      </c>
      <c r="AJ274" s="64">
        <f>'Opportunity List'!$AI274/'Opportunity List'!$AD274</f>
        <v>17.949638721968252</v>
      </c>
      <c r="AK274" s="59">
        <f>'Opportunity List'!$P274*'Opportunity List'!$AE274</f>
        <v>29897.671660490596</v>
      </c>
      <c r="AL274" s="59">
        <v>8760</v>
      </c>
      <c r="AM274" s="65">
        <v>0.80823701168407769</v>
      </c>
      <c r="AN274" s="65">
        <v>0.80823701168407769</v>
      </c>
      <c r="AO274" s="65">
        <v>0.81529384825155149</v>
      </c>
      <c r="AP274" s="65">
        <v>0.88479089398286748</v>
      </c>
      <c r="AQ274" s="65">
        <v>0.79993937070434062</v>
      </c>
      <c r="AR274" s="65">
        <v>0.88479089398286748</v>
      </c>
      <c r="AS274" s="65" t="e">
        <f>#VALUE!</f>
        <v>#VALUE!</v>
      </c>
      <c r="AT274" s="65" t="e">
        <f>#VALUE!</f>
        <v>#VALUE!</v>
      </c>
      <c r="AU274" s="65" t="e">
        <f>#VALUE!</f>
        <v>#VALUE!</v>
      </c>
      <c r="AV274" s="65" t="e">
        <f>#VALUE!</f>
        <v>#VALUE!</v>
      </c>
      <c r="AW274" s="65" t="e">
        <f>#VALUE!</f>
        <v>#VALUE!</v>
      </c>
      <c r="AX274" s="56" t="str">
        <f>IF('Opportunity List'!$AY274&lt;=0.1,"Early",IF(AND('Opportunity List'!$AY274&gt;0.1,'Opportunity List'!$AY274&lt;=0.25),"Establishing","Mature"))</f>
        <v>Establishing</v>
      </c>
      <c r="AY274" s="105">
        <v>0.25</v>
      </c>
      <c r="AZ274" s="11"/>
      <c r="BA274" s="11"/>
      <c r="BB274" s="11"/>
      <c r="BD274" s="11"/>
      <c r="BE274" s="11"/>
      <c r="BF274" s="11"/>
    </row>
    <row r="275" spans="1:58" x14ac:dyDescent="0.25">
      <c r="A275" s="104">
        <v>151</v>
      </c>
      <c r="B275" s="56" t="s">
        <v>311</v>
      </c>
      <c r="C275" s="56" t="s">
        <v>7</v>
      </c>
      <c r="D275" s="56" t="s">
        <v>202</v>
      </c>
      <c r="E275" s="56" t="s">
        <v>225</v>
      </c>
      <c r="F275" s="56" t="s">
        <v>2</v>
      </c>
      <c r="G275" s="56">
        <v>0</v>
      </c>
      <c r="H275" s="57">
        <v>0</v>
      </c>
      <c r="I275" s="56" t="s">
        <v>174</v>
      </c>
      <c r="J275" s="58">
        <v>3.7455380680894312</v>
      </c>
      <c r="K275" s="59">
        <f>('Opportunity List'!$J275*Convert_PJ_to_MWh)/1000</f>
        <v>1040.4272411359616</v>
      </c>
      <c r="L275" s="59">
        <v>7.364388041577218</v>
      </c>
      <c r="M275" s="59">
        <f>'Opportunity List'!$N275/Convert_GJ_to_MWh</f>
        <v>508601.39999999997</v>
      </c>
      <c r="N275" s="59">
        <v>141278.16677968917</v>
      </c>
      <c r="O275" s="60">
        <v>0.5</v>
      </c>
      <c r="P275" s="59">
        <f>'Opportunity List'!$L275*'Opportunity List'!$O275</f>
        <v>3.682194020788609</v>
      </c>
      <c r="Q275" s="60">
        <v>0.36332251685295053</v>
      </c>
      <c r="R275" s="59">
        <f>'Opportunity List'!$J275*'Opportunity List'!$Q275*Convert_PJ_to_MWh</f>
        <v>378010.64385188924</v>
      </c>
      <c r="S275" s="60">
        <v>0.10301358815553116</v>
      </c>
      <c r="T275" s="59">
        <v>15</v>
      </c>
      <c r="U275" s="59">
        <v>0</v>
      </c>
      <c r="V275" s="59">
        <f>(('Opportunity List'!$R275*'Opportunity List'!$S275)*'Opportunity List'!$O275)*'Opportunity List'!$T275</f>
        <v>292051.74588124268</v>
      </c>
      <c r="W275" s="59">
        <f>'Opportunity List'!$Y275*'Opportunity List'!$P275</f>
        <v>19470.116392082848</v>
      </c>
      <c r="X275" s="59">
        <f>IF('Opportunity List'!$P275=0,0,IF(OR('Opportunity List'!$A275={600,601}),4.52,IF(OR('Opportunity List'!$A275={602,603,604,605}),1.9,('Opportunity List'!$V275/'Opportunity List'!$P275))))</f>
        <v>79314.600000000675</v>
      </c>
      <c r="Y275" s="59">
        <f>IF('Opportunity List'!$X275=0,0,'Opportunity List'!$X275/'Opportunity List'!$T275)</f>
        <v>5287.6400000000449</v>
      </c>
      <c r="Z275" s="61">
        <f>'Opportunity List'!$W275*'Opportunity List'!$H275</f>
        <v>0</v>
      </c>
      <c r="AA275" s="61">
        <f>'Opportunity List'!$Z275+'Opportunity List'!$W275</f>
        <v>19470.116392082848</v>
      </c>
      <c r="AB275" s="61">
        <f>IF('Opportunity List'!$F275="Electricity", 'Opportunity List'!$W275, 0)+IF('Opportunity List'!$G275="Electricity",'Opportunity List'!$Z275,0)</f>
        <v>19470.116392082848</v>
      </c>
      <c r="AC275" s="61">
        <f>IF('Opportunity List'!$F275="Natural Gas",'Opportunity List'!$W275, 0)+IF('Opportunity List'!$G275="Natural Gas",'Opportunity List'!$Z275,0)</f>
        <v>0</v>
      </c>
      <c r="AD275" s="61">
        <f>'Opportunity List'!$Y275*VLOOKUP('Opportunity List'!$T275,'Discount rate'!$B$4:$D$45,3,FALSE)</f>
        <v>53447.010409975781</v>
      </c>
      <c r="AE275" s="59">
        <v>2359671.1829405162</v>
      </c>
      <c r="AF275" s="62" t="s">
        <v>168</v>
      </c>
      <c r="AG275" s="63">
        <v>0</v>
      </c>
      <c r="AH275" s="64">
        <f>'Opportunity List'!$AG275*VLOOKUP('Opportunity List'!$T275,'Discount rate'!$B$4:$D$45,3,FALSE)</f>
        <v>0</v>
      </c>
      <c r="AI275" s="59">
        <f>'Opportunity List'!$AE275-'Opportunity List'!$AH275</f>
        <v>2359671.1829405162</v>
      </c>
      <c r="AJ275" s="64">
        <f>'Opportunity List'!$AI275/'Opportunity List'!$AD275</f>
        <v>44.149731946468009</v>
      </c>
      <c r="AK275" s="59">
        <f>'Opportunity List'!$P275*'Opportunity List'!$AE275</f>
        <v>8688767.120850753</v>
      </c>
      <c r="AL275" s="59">
        <v>8760</v>
      </c>
      <c r="AM275" s="65">
        <v>0.80823701168407769</v>
      </c>
      <c r="AN275" s="65">
        <v>0.80823701168407769</v>
      </c>
      <c r="AO275" s="65">
        <v>0.81529384825155149</v>
      </c>
      <c r="AP275" s="65">
        <v>0.88479089398286748</v>
      </c>
      <c r="AQ275" s="65">
        <v>0.79993937070434062</v>
      </c>
      <c r="AR275" s="65">
        <v>0.88479089398286748</v>
      </c>
      <c r="AS275" s="65" t="e">
        <f>#VALUE!</f>
        <v>#VALUE!</v>
      </c>
      <c r="AT275" s="65" t="e">
        <f>#VALUE!</f>
        <v>#VALUE!</v>
      </c>
      <c r="AU275" s="65" t="e">
        <f>#VALUE!</f>
        <v>#VALUE!</v>
      </c>
      <c r="AV275" s="65" t="e">
        <f>#VALUE!</f>
        <v>#VALUE!</v>
      </c>
      <c r="AW275" s="65" t="e">
        <f>#VALUE!</f>
        <v>#VALUE!</v>
      </c>
      <c r="AX275" s="56" t="str">
        <f>IF('Opportunity List'!$AY275&lt;=0.1,"Early",IF(AND('Opportunity List'!$AY275&gt;0.1,'Opportunity List'!$AY275&lt;=0.25),"Establishing","Mature"))</f>
        <v>Establishing</v>
      </c>
      <c r="AY275" s="105">
        <v>0.25</v>
      </c>
      <c r="AZ275" s="11"/>
      <c r="BA275" s="11"/>
      <c r="BB275" s="11"/>
      <c r="BD275" s="11"/>
      <c r="BE275" s="11"/>
      <c r="BF275" s="11"/>
    </row>
    <row r="276" spans="1:58" x14ac:dyDescent="0.25">
      <c r="A276" s="104">
        <v>174</v>
      </c>
      <c r="B276" s="56" t="s">
        <v>319</v>
      </c>
      <c r="C276" s="56" t="s">
        <v>7</v>
      </c>
      <c r="D276" s="56" t="s">
        <v>202</v>
      </c>
      <c r="E276" s="56" t="s">
        <v>225</v>
      </c>
      <c r="F276" s="56" t="s">
        <v>2</v>
      </c>
      <c r="G276" s="56">
        <v>0</v>
      </c>
      <c r="H276" s="57">
        <v>0</v>
      </c>
      <c r="I276" s="56" t="s">
        <v>174</v>
      </c>
      <c r="J276" s="58">
        <v>3.7455380680894312</v>
      </c>
      <c r="K276" s="59">
        <f>('Opportunity List'!$J276*Convert_PJ_to_MWh)/1000</f>
        <v>1040.4272411359616</v>
      </c>
      <c r="L276" s="59">
        <v>8.0179655148344899</v>
      </c>
      <c r="M276" s="59">
        <f>'Opportunity List'!$N276/Convert_GJ_to_MWh</f>
        <v>467143.2</v>
      </c>
      <c r="N276" s="59">
        <v>129762.00010380959</v>
      </c>
      <c r="O276" s="60">
        <v>0.5</v>
      </c>
      <c r="P276" s="59">
        <f>'Opportunity List'!$L276*'Opportunity List'!$O276</f>
        <v>4.008982757417245</v>
      </c>
      <c r="Q276" s="60">
        <v>0.36332251685295053</v>
      </c>
      <c r="R276" s="59">
        <f>'Opportunity List'!$J276*'Opportunity List'!$Q276*Convert_PJ_to_MWh</f>
        <v>378010.64385188924</v>
      </c>
      <c r="S276" s="60">
        <v>6.4163128940564369E-3</v>
      </c>
      <c r="T276" s="59">
        <v>15</v>
      </c>
      <c r="U276" s="59">
        <v>0</v>
      </c>
      <c r="V276" s="59">
        <f>(('Opportunity List'!$R276*'Opportunity List'!$S276)*'Opportunity List'!$O276)*'Opportunity List'!$T276</f>
        <v>18190.759261780891</v>
      </c>
      <c r="W276" s="59">
        <f>'Opportunity List'!$Y276*'Opportunity List'!$P276</f>
        <v>1212.7172841187262</v>
      </c>
      <c r="X276" s="59">
        <f>IF('Opportunity List'!$P276=0,0,IF(OR('Opportunity List'!$A276={600,601}),4.52,IF(OR('Opportunity List'!$A276={602,603,604,605}),1.9,('Opportunity List'!$V276/'Opportunity List'!$P276))))</f>
        <v>4537.5000000000355</v>
      </c>
      <c r="Y276" s="59">
        <f>IF('Opportunity List'!$X276=0,0,'Opportunity List'!$X276/'Opportunity List'!$T276)</f>
        <v>302.50000000000239</v>
      </c>
      <c r="Z276" s="61">
        <f>'Opportunity List'!$W276*'Opportunity List'!$H276</f>
        <v>0</v>
      </c>
      <c r="AA276" s="61">
        <f>'Opportunity List'!$Z276+'Opportunity List'!$W276</f>
        <v>1212.7172841187262</v>
      </c>
      <c r="AB276" s="61">
        <f>IF('Opportunity List'!$F276="Electricity", 'Opportunity List'!$W276, 0)+IF('Opportunity List'!$G276="Electricity",'Opportunity List'!$Z276,0)</f>
        <v>1212.7172841187262</v>
      </c>
      <c r="AC276" s="61">
        <f>IF('Opportunity List'!$F276="Natural Gas",'Opportunity List'!$W276, 0)+IF('Opportunity List'!$G276="Natural Gas",'Opportunity List'!$Z276,0)</f>
        <v>0</v>
      </c>
      <c r="AD276" s="61">
        <f>'Opportunity List'!$Y276*VLOOKUP('Opportunity List'!$T276,'Discount rate'!$B$4:$D$45,3,FALSE)</f>
        <v>3057.6439865455409</v>
      </c>
      <c r="AE276" s="59">
        <v>41732.884399551069</v>
      </c>
      <c r="AF276" s="62" t="s">
        <v>164</v>
      </c>
      <c r="AG276" s="63">
        <v>0</v>
      </c>
      <c r="AH276" s="64">
        <f>'Opportunity List'!$AG276*VLOOKUP('Opportunity List'!$T276,'Discount rate'!$B$4:$D$45,3,FALSE)</f>
        <v>0</v>
      </c>
      <c r="AI276" s="59">
        <f>'Opportunity List'!$AE276-'Opportunity List'!$AH276</f>
        <v>41732.884399551069</v>
      </c>
      <c r="AJ276" s="64">
        <f>'Opportunity List'!$AI276/'Opportunity List'!$AD276</f>
        <v>13.648706187897293</v>
      </c>
      <c r="AK276" s="59">
        <f>'Opportunity List'!$P276*'Opportunity List'!$AE276</f>
        <v>167306.41397508737</v>
      </c>
      <c r="AL276" s="59">
        <v>8760</v>
      </c>
      <c r="AM276" s="65">
        <v>0.80823701168407769</v>
      </c>
      <c r="AN276" s="65">
        <v>0.80823701168407769</v>
      </c>
      <c r="AO276" s="65">
        <v>0.81529384825155149</v>
      </c>
      <c r="AP276" s="65">
        <v>0.88479089398286748</v>
      </c>
      <c r="AQ276" s="65">
        <v>0.79993937070434062</v>
      </c>
      <c r="AR276" s="65">
        <v>0.88479089398286748</v>
      </c>
      <c r="AS276" s="65" t="e">
        <f>#VALUE!</f>
        <v>#VALUE!</v>
      </c>
      <c r="AT276" s="65" t="e">
        <f>#VALUE!</f>
        <v>#VALUE!</v>
      </c>
      <c r="AU276" s="65" t="e">
        <f>#VALUE!</f>
        <v>#VALUE!</v>
      </c>
      <c r="AV276" s="65" t="e">
        <f>#VALUE!</f>
        <v>#VALUE!</v>
      </c>
      <c r="AW276" s="65" t="e">
        <f>#VALUE!</f>
        <v>#VALUE!</v>
      </c>
      <c r="AX276" s="56" t="str">
        <f>IF('Opportunity List'!$AY276&lt;=0.1,"Early",IF(AND('Opportunity List'!$AY276&gt;0.1,'Opportunity List'!$AY276&lt;=0.25),"Establishing","Mature"))</f>
        <v>Establishing</v>
      </c>
      <c r="AY276" s="105">
        <v>0.25</v>
      </c>
      <c r="AZ276" s="11"/>
      <c r="BA276" s="11"/>
      <c r="BB276" s="11"/>
      <c r="BD276" s="11"/>
      <c r="BE276" s="11"/>
      <c r="BF276" s="11"/>
    </row>
    <row r="277" spans="1:58" x14ac:dyDescent="0.25">
      <c r="A277" s="104">
        <v>459</v>
      </c>
      <c r="B277" s="56" t="s">
        <v>220</v>
      </c>
      <c r="C277" s="56" t="s">
        <v>7</v>
      </c>
      <c r="D277" s="56" t="s">
        <v>221</v>
      </c>
      <c r="E277" s="56" t="s">
        <v>186</v>
      </c>
      <c r="F277" s="56" t="s">
        <v>2</v>
      </c>
      <c r="G277" s="56">
        <v>0</v>
      </c>
      <c r="H277" s="57">
        <v>0</v>
      </c>
      <c r="I277" s="56" t="s">
        <v>174</v>
      </c>
      <c r="J277" s="58">
        <v>1.0710566170437923</v>
      </c>
      <c r="K277" s="59">
        <f>('Opportunity List'!$J277*Convert_PJ_to_MWh)/1000</f>
        <v>297.51572695661139</v>
      </c>
      <c r="L277" s="59">
        <v>23.165494042257784</v>
      </c>
      <c r="M277" s="59">
        <f>'Opportunity List'!$N277/Convert_GJ_to_MWh</f>
        <v>46235.00000000016</v>
      </c>
      <c r="N277" s="59">
        <v>12843.055565830044</v>
      </c>
      <c r="O277" s="60">
        <v>0.35</v>
      </c>
      <c r="P277" s="59">
        <f>'Opportunity List'!$L277*'Opportunity List'!$O277</f>
        <v>8.1079229147902243</v>
      </c>
      <c r="Q277" s="60">
        <v>6.0257327482314948E-3</v>
      </c>
      <c r="R277" s="59">
        <f>'Opportunity List'!$J277*'Opportunity List'!$Q277*Convert_PJ_to_MWh</f>
        <v>1792.7502590363529</v>
      </c>
      <c r="S277" s="60">
        <v>3.5922501259095491E-2</v>
      </c>
      <c r="T277" s="59">
        <v>10</v>
      </c>
      <c r="U277" s="59">
        <v>0</v>
      </c>
      <c r="V277" s="59">
        <f>(('Opportunity List'!$R277*'Opportunity List'!$S277)*'Opportunity List'!$O277)*'Opportunity List'!$T277</f>
        <v>225.40025703116999</v>
      </c>
      <c r="W277" s="59">
        <f>'Opportunity List'!$Y277*'Opportunity List'!$P277</f>
        <v>22.540025703116999</v>
      </c>
      <c r="X277" s="59">
        <f>IF('Opportunity List'!$P277=0,0,IF(OR('Opportunity List'!$A277={600,601}),4.52,IF(OR('Opportunity List'!$A277={602,603,604,605}),1.9,('Opportunity List'!$V277/'Opportunity List'!$P277))))</f>
        <v>27.800000000000217</v>
      </c>
      <c r="Y277" s="59">
        <f>IF('Opportunity List'!$X277=0,0,'Opportunity List'!$X277/'Opportunity List'!$T277)</f>
        <v>2.7800000000000216</v>
      </c>
      <c r="Z277" s="61">
        <f>'Opportunity List'!$W277*'Opportunity List'!$H277</f>
        <v>0</v>
      </c>
      <c r="AA277" s="61">
        <f>'Opportunity List'!$Z277+'Opportunity List'!$W277</f>
        <v>22.540025703116999</v>
      </c>
      <c r="AB277" s="61">
        <f>IF('Opportunity List'!$F277="Electricity", 'Opportunity List'!$W277, 0)+IF('Opportunity List'!$G277="Electricity",'Opportunity List'!$Z277,0)</f>
        <v>22.540025703116999</v>
      </c>
      <c r="AC277" s="61">
        <f>IF('Opportunity List'!$F277="Natural Gas",'Opportunity List'!$W277, 0)+IF('Opportunity List'!$G277="Natural Gas",'Opportunity List'!$Z277,0)</f>
        <v>0</v>
      </c>
      <c r="AD277" s="61">
        <f>'Opportunity List'!$Y277*VLOOKUP('Opportunity List'!$T277,'Discount rate'!$B$4:$D$45,3,FALSE)</f>
        <v>22.305556683792805</v>
      </c>
      <c r="AE277" s="59">
        <v>652.07631874298545</v>
      </c>
      <c r="AF277" s="62" t="s">
        <v>164</v>
      </c>
      <c r="AG277" s="63">
        <v>0</v>
      </c>
      <c r="AH277" s="64">
        <f>'Opportunity List'!$AG277*VLOOKUP('Opportunity List'!$T277,'Discount rate'!$B$4:$D$45,3,FALSE)</f>
        <v>0</v>
      </c>
      <c r="AI277" s="59">
        <f>'Opportunity List'!$AE277-'Opportunity List'!$AH277</f>
        <v>652.07631874298545</v>
      </c>
      <c r="AJ277" s="64">
        <f>'Opportunity List'!$AI277/'Opportunity List'!$AD277</f>
        <v>29.233806086390278</v>
      </c>
      <c r="AK277" s="59">
        <f>'Opportunity List'!$P277*'Opportunity List'!$AE277</f>
        <v>5286.984526928306</v>
      </c>
      <c r="AL277" s="59">
        <v>8760</v>
      </c>
      <c r="AM277" s="65">
        <v>0.50694444443053066</v>
      </c>
      <c r="AN277" s="65">
        <v>0.50694444443053055</v>
      </c>
      <c r="AO277" s="65">
        <v>0.9</v>
      </c>
      <c r="AP277" s="65">
        <v>0.62499999998012279</v>
      </c>
      <c r="AQ277" s="65">
        <v>0.33333333328032771</v>
      </c>
      <c r="AR277" s="65">
        <v>0.62499999998012279</v>
      </c>
      <c r="AS277" s="65" t="e">
        <f>#VALUE!</f>
        <v>#VALUE!</v>
      </c>
      <c r="AT277" s="65" t="e">
        <f>#VALUE!</f>
        <v>#VALUE!</v>
      </c>
      <c r="AU277" s="65" t="e">
        <f>#VALUE!</f>
        <v>#VALUE!</v>
      </c>
      <c r="AV277" s="65" t="e">
        <f>#VALUE!</f>
        <v>#VALUE!</v>
      </c>
      <c r="AW277" s="65" t="e">
        <f>#VALUE!</f>
        <v>#VALUE!</v>
      </c>
      <c r="AX277" s="56" t="str">
        <f>IF('Opportunity List'!$AY277&lt;=0.1,"Early",IF(AND('Opportunity List'!$AY277&gt;0.1,'Opportunity List'!$AY277&lt;=0.25),"Establishing","Mature"))</f>
        <v>Mature</v>
      </c>
      <c r="AY277" s="105">
        <v>0.65</v>
      </c>
      <c r="AZ277" s="11"/>
      <c r="BA277" s="11"/>
      <c r="BB277" s="11"/>
      <c r="BD277" s="11"/>
      <c r="BE277" s="11"/>
      <c r="BF277" s="11"/>
    </row>
    <row r="278" spans="1:58" x14ac:dyDescent="0.25">
      <c r="A278" s="104">
        <v>391</v>
      </c>
      <c r="B278" s="56" t="s">
        <v>224</v>
      </c>
      <c r="C278" s="56" t="s">
        <v>7</v>
      </c>
      <c r="D278" s="56" t="s">
        <v>221</v>
      </c>
      <c r="E278" s="56" t="s">
        <v>225</v>
      </c>
      <c r="F278" s="56" t="s">
        <v>2</v>
      </c>
      <c r="G278" s="56">
        <v>0</v>
      </c>
      <c r="H278" s="57">
        <v>0</v>
      </c>
      <c r="I278" s="56" t="s">
        <v>174</v>
      </c>
      <c r="J278" s="58">
        <v>1.0710566170437923</v>
      </c>
      <c r="K278" s="59">
        <f>('Opportunity List'!$J278*Convert_PJ_to_MWh)/1000</f>
        <v>297.51572695661139</v>
      </c>
      <c r="L278" s="59">
        <v>23.165494042257784</v>
      </c>
      <c r="M278" s="59">
        <f>'Opportunity List'!$N278/Convert_GJ_to_MWh</f>
        <v>46235.00000000016</v>
      </c>
      <c r="N278" s="59">
        <v>12843.055565830044</v>
      </c>
      <c r="O278" s="60">
        <v>0.45</v>
      </c>
      <c r="P278" s="59">
        <f>'Opportunity List'!$L278*'Opportunity List'!$O278</f>
        <v>10.424472319016003</v>
      </c>
      <c r="Q278" s="60">
        <v>0.6604203092061719</v>
      </c>
      <c r="R278" s="59">
        <f>'Opportunity List'!$J278*'Opportunity List'!$Q278*Convert_PJ_to_MWh</f>
        <v>196485.4283903843</v>
      </c>
      <c r="S278" s="60">
        <v>1.8504294795380967E-2</v>
      </c>
      <c r="T278" s="59">
        <v>10</v>
      </c>
      <c r="U278" s="59">
        <v>0</v>
      </c>
      <c r="V278" s="59">
        <f>(('Opportunity List'!$R278*'Opportunity List'!$S278)*'Opportunity List'!$O278)*'Opportunity List'!$T278</f>
        <v>16361.209304695745</v>
      </c>
      <c r="W278" s="59">
        <f>'Opportunity List'!$Y278*'Opportunity List'!$P278</f>
        <v>1636.1209304695744</v>
      </c>
      <c r="X278" s="59">
        <f>IF('Opportunity List'!$P278=0,0,IF(OR('Opportunity List'!$A278={600,601}),4.52,IF(OR('Opportunity List'!$A278={602,603,604,605}),1.9,('Opportunity List'!$V278/'Opportunity List'!$P278))))</f>
        <v>1569.5000000000123</v>
      </c>
      <c r="Y278" s="59">
        <f>IF('Opportunity List'!$X278=0,0,'Opportunity List'!$X278/'Opportunity List'!$T278)</f>
        <v>156.95000000000124</v>
      </c>
      <c r="Z278" s="61">
        <f>'Opportunity List'!$W278*'Opportunity List'!$H278</f>
        <v>0</v>
      </c>
      <c r="AA278" s="61">
        <f>'Opportunity List'!$Z278+'Opportunity List'!$W278</f>
        <v>1636.1209304695744</v>
      </c>
      <c r="AB278" s="61">
        <f>IF('Opportunity List'!$F278="Electricity", 'Opportunity List'!$W278, 0)+IF('Opportunity List'!$G278="Electricity",'Opportunity List'!$Z278,0)</f>
        <v>1636.1209304695744</v>
      </c>
      <c r="AC278" s="61">
        <f>IF('Opportunity List'!$F278="Natural Gas",'Opportunity List'!$W278, 0)+IF('Opportunity List'!$G278="Natural Gas",'Opportunity List'!$Z278,0)</f>
        <v>0</v>
      </c>
      <c r="AD278" s="61">
        <f>'Opportunity List'!$Y278*VLOOKUP('Opportunity List'!$T278,'Discount rate'!$B$4:$D$45,3,FALSE)</f>
        <v>1259.3011228493817</v>
      </c>
      <c r="AE278" s="59">
        <v>1305.4567901234568</v>
      </c>
      <c r="AF278" s="62" t="s">
        <v>164</v>
      </c>
      <c r="AG278" s="63">
        <v>0</v>
      </c>
      <c r="AH278" s="64">
        <f>'Opportunity List'!$AG278*VLOOKUP('Opportunity List'!$T278,'Discount rate'!$B$4:$D$45,3,FALSE)</f>
        <v>0</v>
      </c>
      <c r="AI278" s="59">
        <f>'Opportunity List'!$AE278-'Opportunity List'!$AH278</f>
        <v>1305.4567901234568</v>
      </c>
      <c r="AJ278" s="64">
        <f>'Opportunity List'!$AI278/'Opportunity List'!$AD278</f>
        <v>1.0366518114187337</v>
      </c>
      <c r="AK278" s="59">
        <f>'Opportunity List'!$P278*'Opportunity List'!$AE278</f>
        <v>13608.69817231346</v>
      </c>
      <c r="AL278" s="59">
        <v>8760</v>
      </c>
      <c r="AM278" s="65">
        <v>0.44569370809788877</v>
      </c>
      <c r="AN278" s="65">
        <v>0.42392061983564566</v>
      </c>
      <c r="AO278" s="65">
        <v>0.66881644146936448</v>
      </c>
      <c r="AP278" s="65">
        <v>0.15051186353407775</v>
      </c>
      <c r="AQ278" s="65">
        <v>0.65194955448452141</v>
      </c>
      <c r="AR278" s="65">
        <v>0.12164461470806118</v>
      </c>
      <c r="AS278" s="65" t="e">
        <f>#VALUE!</f>
        <v>#VALUE!</v>
      </c>
      <c r="AT278" s="65" t="e">
        <f>#VALUE!</f>
        <v>#VALUE!</v>
      </c>
      <c r="AU278" s="65" t="e">
        <f>#VALUE!</f>
        <v>#VALUE!</v>
      </c>
      <c r="AV278" s="65" t="e">
        <f>#VALUE!</f>
        <v>#VALUE!</v>
      </c>
      <c r="AW278" s="65" t="e">
        <f>#VALUE!</f>
        <v>#VALUE!</v>
      </c>
      <c r="AX278" s="56" t="str">
        <f>IF('Opportunity List'!$AY278&lt;=0.1,"Early",IF(AND('Opportunity List'!$AY278&gt;0.1,'Opportunity List'!$AY278&lt;=0.25),"Establishing","Mature"))</f>
        <v>Establishing</v>
      </c>
      <c r="AY278" s="105">
        <v>0.25</v>
      </c>
      <c r="AZ278" s="11"/>
      <c r="BA278" s="11"/>
      <c r="BB278" s="11"/>
      <c r="BD278" s="11"/>
      <c r="BE278" s="11"/>
      <c r="BF278" s="11"/>
    </row>
    <row r="279" spans="1:58" x14ac:dyDescent="0.25">
      <c r="A279" s="104">
        <v>157</v>
      </c>
      <c r="B279" s="56" t="s">
        <v>319</v>
      </c>
      <c r="C279" s="56" t="s">
        <v>7</v>
      </c>
      <c r="D279" s="56" t="s">
        <v>221</v>
      </c>
      <c r="E279" s="56" t="s">
        <v>225</v>
      </c>
      <c r="F279" s="56" t="s">
        <v>2</v>
      </c>
      <c r="G279" s="56">
        <v>0</v>
      </c>
      <c r="H279" s="57">
        <v>0</v>
      </c>
      <c r="I279" s="56" t="s">
        <v>174</v>
      </c>
      <c r="J279" s="58">
        <v>1.0710566170437923</v>
      </c>
      <c r="K279" s="59">
        <f>('Opportunity List'!$J279*Convert_PJ_to_MWh)/1000</f>
        <v>297.51572695661139</v>
      </c>
      <c r="L279" s="59">
        <v>26.184375694210907</v>
      </c>
      <c r="M279" s="59">
        <f>'Opportunity List'!$N279/Convert_GJ_to_MWh</f>
        <v>40904.416799999999</v>
      </c>
      <c r="N279" s="59">
        <v>11362.33800908987</v>
      </c>
      <c r="O279" s="60">
        <v>0.5</v>
      </c>
      <c r="P279" s="59">
        <f>'Opportunity List'!$L279*'Opportunity List'!$O279</f>
        <v>13.092187847105453</v>
      </c>
      <c r="Q279" s="60">
        <v>0.6604203092061719</v>
      </c>
      <c r="R279" s="59">
        <f>'Opportunity List'!$J279*'Opportunity List'!$Q279*Convert_PJ_to_MWh</f>
        <v>196485.4283903843</v>
      </c>
      <c r="S279" s="60">
        <v>3.864647375394295E-2</v>
      </c>
      <c r="T279" s="59">
        <v>15</v>
      </c>
      <c r="U279" s="59">
        <v>0</v>
      </c>
      <c r="V279" s="59">
        <f>(('Opportunity List'!$R279*'Opportunity List'!$S279)*'Opportunity List'!$O279)*'Opportunity List'!$T279</f>
        <v>56951.017134909183</v>
      </c>
      <c r="W279" s="59">
        <f>'Opportunity List'!$Y279*'Opportunity List'!$P279</f>
        <v>3796.7344756606126</v>
      </c>
      <c r="X279" s="59">
        <f>IF('Opportunity List'!$P279=0,0,IF(OR('Opportunity List'!$A279={600,601}),4.52,IF(OR('Opportunity List'!$A279={602,603,604,605}),1.9,('Opportunity List'!$V279/'Opportunity List'!$P279))))</f>
        <v>4350.0000000000355</v>
      </c>
      <c r="Y279" s="59">
        <f>IF('Opportunity List'!$X279=0,0,'Opportunity List'!$X279/'Opportunity List'!$T279)</f>
        <v>290.00000000000239</v>
      </c>
      <c r="Z279" s="61">
        <f>'Opportunity List'!$W279*'Opportunity List'!$H279</f>
        <v>0</v>
      </c>
      <c r="AA279" s="61">
        <f>'Opportunity List'!$Z279+'Opportunity List'!$W279</f>
        <v>3796.7344756606126</v>
      </c>
      <c r="AB279" s="61">
        <f>IF('Opportunity List'!$F279="Electricity", 'Opportunity List'!$W279, 0)+IF('Opportunity List'!$G279="Electricity",'Opportunity List'!$Z279,0)</f>
        <v>3796.7344756606126</v>
      </c>
      <c r="AC279" s="61">
        <f>IF('Opportunity List'!$F279="Natural Gas",'Opportunity List'!$W279, 0)+IF('Opportunity List'!$G279="Natural Gas",'Opportunity List'!$Z279,0)</f>
        <v>0</v>
      </c>
      <c r="AD279" s="61">
        <f>'Opportunity List'!$Y279*VLOOKUP('Opportunity List'!$T279,'Discount rate'!$B$4:$D$45,3,FALSE)</f>
        <v>2931.2950614816764</v>
      </c>
      <c r="AE279" s="59">
        <v>39124.579124579126</v>
      </c>
      <c r="AF279" s="62" t="s">
        <v>164</v>
      </c>
      <c r="AG279" s="63">
        <v>0</v>
      </c>
      <c r="AH279" s="64">
        <f>'Opportunity List'!$AG279*VLOOKUP('Opportunity List'!$T279,'Discount rate'!$B$4:$D$45,3,FALSE)</f>
        <v>0</v>
      </c>
      <c r="AI279" s="59">
        <f>'Opportunity List'!$AE279-'Opportunity List'!$AH279</f>
        <v>39124.579124579126</v>
      </c>
      <c r="AJ279" s="64">
        <f>'Opportunity List'!$AI279/'Opportunity List'!$AD279</f>
        <v>13.347199208531023</v>
      </c>
      <c r="AK279" s="59">
        <f>'Opportunity List'!$P279*'Opportunity List'!$AE279</f>
        <v>512226.33933793055</v>
      </c>
      <c r="AL279" s="59">
        <v>8760</v>
      </c>
      <c r="AM279" s="65">
        <v>0.44569370809788877</v>
      </c>
      <c r="AN279" s="65">
        <v>0.42392061983564566</v>
      </c>
      <c r="AO279" s="65">
        <v>0.66881644146936448</v>
      </c>
      <c r="AP279" s="65">
        <v>0.15051186353407775</v>
      </c>
      <c r="AQ279" s="65">
        <v>0.65194955448452141</v>
      </c>
      <c r="AR279" s="65">
        <v>0.12164461470806118</v>
      </c>
      <c r="AS279" s="65" t="e">
        <f>#VALUE!</f>
        <v>#VALUE!</v>
      </c>
      <c r="AT279" s="65" t="e">
        <f>#VALUE!</f>
        <v>#VALUE!</v>
      </c>
      <c r="AU279" s="65" t="e">
        <f>#VALUE!</f>
        <v>#VALUE!</v>
      </c>
      <c r="AV279" s="65" t="e">
        <f>#VALUE!</f>
        <v>#VALUE!</v>
      </c>
      <c r="AW279" s="65" t="e">
        <f>#VALUE!</f>
        <v>#VALUE!</v>
      </c>
      <c r="AX279" s="56" t="str">
        <f>IF('Opportunity List'!$AY279&lt;=0.1,"Early",IF(AND('Opportunity List'!$AY279&gt;0.1,'Opportunity List'!$AY279&lt;=0.25),"Establishing","Mature"))</f>
        <v>Establishing</v>
      </c>
      <c r="AY279" s="105">
        <v>0.25</v>
      </c>
      <c r="AZ279" s="11"/>
      <c r="BA279" s="11"/>
      <c r="BB279" s="11"/>
      <c r="BD279" s="11"/>
      <c r="BE279" s="11"/>
      <c r="BF279" s="11"/>
    </row>
    <row r="280" spans="1:58" x14ac:dyDescent="0.25">
      <c r="A280" s="104">
        <v>149</v>
      </c>
      <c r="B280" s="56" t="s">
        <v>199</v>
      </c>
      <c r="C280" s="56" t="s">
        <v>7</v>
      </c>
      <c r="D280" s="56" t="s">
        <v>172</v>
      </c>
      <c r="E280" s="56" t="s">
        <v>201</v>
      </c>
      <c r="F280" s="56" t="s">
        <v>2</v>
      </c>
      <c r="G280" s="56">
        <v>0</v>
      </c>
      <c r="H280" s="57">
        <v>0</v>
      </c>
      <c r="I280" s="56" t="s">
        <v>174</v>
      </c>
      <c r="J280" s="58">
        <v>4.1820306047916134</v>
      </c>
      <c r="K280" s="59">
        <f>('Opportunity List'!$J280*Convert_PJ_to_MWh)/1000</f>
        <v>1161.6751679976796</v>
      </c>
      <c r="L280" s="59">
        <v>54.71765970267424</v>
      </c>
      <c r="M280" s="59">
        <f>'Opportunity List'!$N280/Convert_GJ_to_MWh</f>
        <v>76429.266666666721</v>
      </c>
      <c r="N280" s="59">
        <v>21230.351868836147</v>
      </c>
      <c r="O280" s="60">
        <v>0.6</v>
      </c>
      <c r="P280" s="59">
        <f>'Opportunity List'!$L280*'Opportunity List'!$O280</f>
        <v>32.83059582160454</v>
      </c>
      <c r="Q280" s="60">
        <v>5.3770614939655167E-2</v>
      </c>
      <c r="R280" s="59">
        <f>'Opportunity List'!$J280*'Opportunity List'!$Q280*Convert_PJ_to_MWh</f>
        <v>62463.988143362461</v>
      </c>
      <c r="S280" s="60">
        <v>0.18389017189586951</v>
      </c>
      <c r="T280" s="59">
        <v>10</v>
      </c>
      <c r="U280" s="59">
        <v>0</v>
      </c>
      <c r="V280" s="59">
        <f>(('Opportunity List'!$R280*'Opportunity List'!$S280)*'Opportunity List'!$O280)*'Opportunity List'!$T280</f>
        <v>68919.081101906864</v>
      </c>
      <c r="W280" s="59">
        <f>'Opportunity List'!$Y280*'Opportunity List'!$P280</f>
        <v>6891.9081101906868</v>
      </c>
      <c r="X280" s="59">
        <f>IF('Opportunity List'!$P280=0,0,IF(OR('Opportunity List'!$A280={600,601}),4.52,IF(OR('Opportunity List'!$A280={602,603,604,605}),1.9,('Opportunity List'!$V280/'Opportunity List'!$P280))))</f>
        <v>2099.2333333333504</v>
      </c>
      <c r="Y280" s="59">
        <f>IF('Opportunity List'!$X280=0,0,'Opportunity List'!$X280/'Opportunity List'!$T280)</f>
        <v>209.92333333333505</v>
      </c>
      <c r="Z280" s="61">
        <f>'Opportunity List'!$W280*'Opportunity List'!$H280</f>
        <v>0</v>
      </c>
      <c r="AA280" s="61">
        <f>'Opportunity List'!$Z280+'Opportunity List'!$W280</f>
        <v>6891.9081101906868</v>
      </c>
      <c r="AB280" s="61">
        <f>IF('Opportunity List'!$F280="Electricity", 'Opportunity List'!$W280, 0)+IF('Opportunity List'!$G280="Electricity",'Opportunity List'!$Z280,0)</f>
        <v>6891.9081101906868</v>
      </c>
      <c r="AC280" s="61">
        <f>IF('Opportunity List'!$F280="Natural Gas",'Opportunity List'!$W280, 0)+IF('Opportunity List'!$G280="Natural Gas",'Opportunity List'!$Z280,0)</f>
        <v>0</v>
      </c>
      <c r="AD280" s="61">
        <f>'Opportunity List'!$Y280*VLOOKUP('Opportunity List'!$T280,'Discount rate'!$B$4:$D$45,3,FALSE)</f>
        <v>1684.3369823443886</v>
      </c>
      <c r="AE280" s="59">
        <v>34560.044893378232</v>
      </c>
      <c r="AF280" s="62" t="s">
        <v>164</v>
      </c>
      <c r="AG280" s="63">
        <v>0</v>
      </c>
      <c r="AH280" s="64">
        <f>'Opportunity List'!$AG280*VLOOKUP('Opportunity List'!$T280,'Discount rate'!$B$4:$D$45,3,FALSE)</f>
        <v>0</v>
      </c>
      <c r="AI280" s="59">
        <f>'Opportunity List'!$AE280-'Opportunity List'!$AH280</f>
        <v>34560.044893378232</v>
      </c>
      <c r="AJ280" s="64">
        <f>'Opportunity List'!$AI280/'Opportunity List'!$AD280</f>
        <v>20.518486060476405</v>
      </c>
      <c r="AK280" s="59">
        <f>'Opportunity List'!$P280*'Opportunity List'!$AE280</f>
        <v>1134626.8654710087</v>
      </c>
      <c r="AL280" s="59">
        <v>8760</v>
      </c>
      <c r="AM280" s="65">
        <v>0.73416091386125104</v>
      </c>
      <c r="AN280" s="65">
        <v>0.70737708618905726</v>
      </c>
      <c r="AO280" s="65">
        <v>0.77544888327844763</v>
      </c>
      <c r="AP280" s="65">
        <v>0.65044048941525856</v>
      </c>
      <c r="AQ280" s="65">
        <v>0.84879841098973818</v>
      </c>
      <c r="AR280" s="65">
        <v>0.62519442546184045</v>
      </c>
      <c r="AS280" s="65" t="e">
        <f>#VALUE!</f>
        <v>#VALUE!</v>
      </c>
      <c r="AT280" s="65" t="e">
        <f>#VALUE!</f>
        <v>#VALUE!</v>
      </c>
      <c r="AU280" s="65" t="e">
        <f>#VALUE!</f>
        <v>#VALUE!</v>
      </c>
      <c r="AV280" s="65" t="e">
        <f>#VALUE!</f>
        <v>#VALUE!</v>
      </c>
      <c r="AW280" s="65" t="e">
        <f>#VALUE!</f>
        <v>#VALUE!</v>
      </c>
      <c r="AX280" s="56" t="str">
        <f>IF('Opportunity List'!$AY280&lt;=0.1,"Early",IF(AND('Opportunity List'!$AY280&gt;0.1,'Opportunity List'!$AY280&lt;=0.25),"Establishing","Mature"))</f>
        <v>Establishing</v>
      </c>
      <c r="AY280" s="105">
        <v>0.25</v>
      </c>
      <c r="AZ280" s="11"/>
      <c r="BA280" s="11"/>
      <c r="BB280" s="11"/>
      <c r="BD280" s="11"/>
      <c r="BE280" s="11"/>
      <c r="BF280" s="11"/>
    </row>
    <row r="281" spans="1:58" x14ac:dyDescent="0.25">
      <c r="A281" s="104">
        <v>192</v>
      </c>
      <c r="B281" s="56" t="s">
        <v>273</v>
      </c>
      <c r="C281" s="56" t="s">
        <v>7</v>
      </c>
      <c r="D281" s="56" t="s">
        <v>172</v>
      </c>
      <c r="E281" s="56" t="s">
        <v>201</v>
      </c>
      <c r="F281" s="56" t="s">
        <v>2</v>
      </c>
      <c r="G281" s="56">
        <v>0</v>
      </c>
      <c r="H281" s="57">
        <v>0</v>
      </c>
      <c r="I281" s="56" t="s">
        <v>174</v>
      </c>
      <c r="J281" s="58">
        <v>4.1820306047916134</v>
      </c>
      <c r="K281" s="59">
        <f>('Opportunity List'!$J281*Convert_PJ_to_MWh)/1000</f>
        <v>1161.6751679976796</v>
      </c>
      <c r="L281" s="59">
        <v>92.789262190795981</v>
      </c>
      <c r="M281" s="59">
        <f>'Opportunity List'!$N281/Convert_GJ_to_MWh</f>
        <v>45070.200000000004</v>
      </c>
      <c r="N281" s="59">
        <v>12519.500010015599</v>
      </c>
      <c r="O281" s="60">
        <v>0.7</v>
      </c>
      <c r="P281" s="59">
        <f>'Opportunity List'!$L281*'Opportunity List'!$O281</f>
        <v>64.952483533557185</v>
      </c>
      <c r="Q281" s="60">
        <v>5.3770614939655167E-2</v>
      </c>
      <c r="R281" s="59">
        <f>'Opportunity List'!$J281*'Opportunity List'!$Q281*Convert_PJ_to_MWh</f>
        <v>62463.988143362461</v>
      </c>
      <c r="S281" s="60">
        <v>0.37388892450336253</v>
      </c>
      <c r="T281" s="59">
        <v>5</v>
      </c>
      <c r="U281" s="59">
        <v>0</v>
      </c>
      <c r="V281" s="59">
        <f>(('Opportunity List'!$R281*'Opportunity List'!$S281)*'Opportunity List'!$O281)*'Opportunity List'!$T281</f>
        <v>81741.076714894021</v>
      </c>
      <c r="W281" s="59">
        <f>'Opportunity List'!$Y281*'Opportunity List'!$P281</f>
        <v>16348.215342978805</v>
      </c>
      <c r="X281" s="59">
        <f>IF('Opportunity List'!$P281=0,0,IF(OR('Opportunity List'!$A281={600,601}),4.52,IF(OR('Opportunity List'!$A281={602,603,604,605}),1.9,('Opportunity List'!$V281/'Opportunity List'!$P281))))</f>
        <v>1258.4750000000099</v>
      </c>
      <c r="Y281" s="59">
        <f>IF('Opportunity List'!$X281=0,0,'Opportunity List'!$X281/'Opportunity List'!$T281)</f>
        <v>251.69500000000198</v>
      </c>
      <c r="Z281" s="61">
        <f>'Opportunity List'!$W281*'Opportunity List'!$H281</f>
        <v>0</v>
      </c>
      <c r="AA281" s="61">
        <f>'Opportunity List'!$Z281+'Opportunity List'!$W281</f>
        <v>16348.215342978805</v>
      </c>
      <c r="AB281" s="61">
        <f>IF('Opportunity List'!$F281="Electricity", 'Opportunity List'!$W281, 0)+IF('Opportunity List'!$G281="Electricity",'Opportunity List'!$Z281,0)</f>
        <v>16348.215342978805</v>
      </c>
      <c r="AC281" s="61">
        <f>IF('Opportunity List'!$F281="Natural Gas",'Opportunity List'!$W281, 0)+IF('Opportunity List'!$G281="Natural Gas",'Opportunity List'!$Z281,0)</f>
        <v>0</v>
      </c>
      <c r="AD281" s="61">
        <f>'Opportunity List'!$Y281*VLOOKUP('Opportunity List'!$T281,'Discount rate'!$B$4:$D$45,3,FALSE)</f>
        <v>1283.6941936408398</v>
      </c>
      <c r="AE281" s="59">
        <v>6716.3860830527501</v>
      </c>
      <c r="AF281" s="62" t="s">
        <v>164</v>
      </c>
      <c r="AG281" s="63">
        <v>0</v>
      </c>
      <c r="AH281" s="64">
        <f>'Opportunity List'!$AG281*VLOOKUP('Opportunity List'!$T281,'Discount rate'!$B$4:$D$45,3,FALSE)</f>
        <v>0</v>
      </c>
      <c r="AI281" s="59">
        <f>'Opportunity List'!$AE281-'Opportunity List'!$AH281</f>
        <v>6716.3860830527501</v>
      </c>
      <c r="AJ281" s="64">
        <f>'Opportunity List'!$AI281/'Opportunity List'!$AD281</f>
        <v>5.232076390408527</v>
      </c>
      <c r="AK281" s="59">
        <f>'Opportunity List'!$P281*'Opportunity List'!$AE281</f>
        <v>436245.95646449638</v>
      </c>
      <c r="AL281" s="59">
        <v>8760</v>
      </c>
      <c r="AM281" s="65">
        <v>0.73416091386125104</v>
      </c>
      <c r="AN281" s="65">
        <v>0.70737708618905726</v>
      </c>
      <c r="AO281" s="65">
        <v>0.77544888327844763</v>
      </c>
      <c r="AP281" s="65">
        <v>0.65044048941525856</v>
      </c>
      <c r="AQ281" s="65">
        <v>0.84879841098973818</v>
      </c>
      <c r="AR281" s="65">
        <v>0.62519442546184045</v>
      </c>
      <c r="AS281" s="65" t="e">
        <f>#VALUE!</f>
        <v>#VALUE!</v>
      </c>
      <c r="AT281" s="65" t="e">
        <f>#VALUE!</f>
        <v>#VALUE!</v>
      </c>
      <c r="AU281" s="65" t="e">
        <f>#VALUE!</f>
        <v>#VALUE!</v>
      </c>
      <c r="AV281" s="65" t="e">
        <f>#VALUE!</f>
        <v>#VALUE!</v>
      </c>
      <c r="AW281" s="65" t="e">
        <f>#VALUE!</f>
        <v>#VALUE!</v>
      </c>
      <c r="AX281" s="56" t="str">
        <f>IF('Opportunity List'!$AY281&lt;=0.1,"Early",IF(AND('Opportunity List'!$AY281&gt;0.1,'Opportunity List'!$AY281&lt;=0.25),"Establishing","Mature"))</f>
        <v>Establishing</v>
      </c>
      <c r="AY281" s="105">
        <v>0.25</v>
      </c>
      <c r="AZ281" s="11"/>
      <c r="BA281" s="11"/>
      <c r="BB281" s="11"/>
      <c r="BD281" s="11"/>
      <c r="BE281" s="11"/>
      <c r="BF281" s="11"/>
    </row>
    <row r="282" spans="1:58" x14ac:dyDescent="0.25">
      <c r="A282" s="104">
        <v>400</v>
      </c>
      <c r="B282" s="56" t="s">
        <v>277</v>
      </c>
      <c r="C282" s="56" t="s">
        <v>7</v>
      </c>
      <c r="D282" s="56" t="s">
        <v>172</v>
      </c>
      <c r="E282" s="56" t="s">
        <v>201</v>
      </c>
      <c r="F282" s="56" t="s">
        <v>2</v>
      </c>
      <c r="G282" s="56">
        <v>0</v>
      </c>
      <c r="H282" s="57">
        <v>0</v>
      </c>
      <c r="I282" s="56" t="s">
        <v>174</v>
      </c>
      <c r="J282" s="58">
        <v>4.1820306047916134</v>
      </c>
      <c r="K282" s="59">
        <f>('Opportunity List'!$J282*Convert_PJ_to_MWh)/1000</f>
        <v>1161.6751679976796</v>
      </c>
      <c r="L282" s="59">
        <v>59.075686769490915</v>
      </c>
      <c r="M282" s="59">
        <f>'Opportunity List'!$N282/Convert_GJ_to_MWh</f>
        <v>70791.062000000034</v>
      </c>
      <c r="N282" s="59">
        <v>19664.183904620244</v>
      </c>
      <c r="O282" s="60">
        <v>0.45</v>
      </c>
      <c r="P282" s="59">
        <f>'Opportunity List'!$L282*'Opportunity List'!$O282</f>
        <v>26.584059046270912</v>
      </c>
      <c r="Q282" s="60">
        <v>5.3770614939655167E-2</v>
      </c>
      <c r="R282" s="59">
        <f>'Opportunity List'!$J282*'Opportunity List'!$Q282*Convert_PJ_to_MWh</f>
        <v>62463.988143362461</v>
      </c>
      <c r="S282" s="60">
        <v>0.30998852741553951</v>
      </c>
      <c r="T282" s="59">
        <v>10</v>
      </c>
      <c r="U282" s="59">
        <v>0</v>
      </c>
      <c r="V282" s="59">
        <f>(('Opportunity List'!$R282*'Opportunity List'!$S282)*'Opportunity List'!$O282)*'Opportunity List'!$T282</f>
        <v>87134.038654781922</v>
      </c>
      <c r="W282" s="59">
        <f>'Opportunity List'!$Y282*'Opportunity List'!$P282</f>
        <v>8713.4038654781925</v>
      </c>
      <c r="X282" s="59">
        <f>IF('Opportunity List'!$P282=0,0,IF(OR('Opportunity List'!$A282={600,601}),4.52,IF(OR('Opportunity List'!$A282={602,603,604,605}),1.9,('Opportunity List'!$V282/'Opportunity List'!$P282))))</f>
        <v>3277.6800000000253</v>
      </c>
      <c r="Y282" s="59">
        <f>IF('Opportunity List'!$X282=0,0,'Opportunity List'!$X282/'Opportunity List'!$T282)</f>
        <v>327.76800000000253</v>
      </c>
      <c r="Z282" s="61">
        <f>'Opportunity List'!$W282*'Opportunity List'!$H282</f>
        <v>0</v>
      </c>
      <c r="AA282" s="61">
        <f>'Opportunity List'!$Z282+'Opportunity List'!$W282</f>
        <v>8713.4038654781925</v>
      </c>
      <c r="AB282" s="61">
        <f>IF('Opportunity List'!$F282="Electricity", 'Opportunity List'!$W282, 0)+IF('Opportunity List'!$G282="Electricity",'Opportunity List'!$Z282,0)</f>
        <v>8713.4038654781925</v>
      </c>
      <c r="AC282" s="61">
        <f>IF('Opportunity List'!$F282="Natural Gas",'Opportunity List'!$W282, 0)+IF('Opportunity List'!$G282="Natural Gas",'Opportunity List'!$Z282,0)</f>
        <v>0</v>
      </c>
      <c r="AD282" s="61">
        <f>'Opportunity List'!$Y282*VLOOKUP('Opportunity List'!$T282,'Discount rate'!$B$4:$D$45,3,FALSE)</f>
        <v>2629.8732745084176</v>
      </c>
      <c r="AE282" s="59">
        <v>115944.64691358025</v>
      </c>
      <c r="AF282" s="62" t="s">
        <v>164</v>
      </c>
      <c r="AG282" s="63">
        <v>0</v>
      </c>
      <c r="AH282" s="64">
        <f>'Opportunity List'!$AG282*VLOOKUP('Opportunity List'!$T282,'Discount rate'!$B$4:$D$45,3,FALSE)</f>
        <v>0</v>
      </c>
      <c r="AI282" s="59">
        <f>'Opportunity List'!$AE282-'Opportunity List'!$AH282</f>
        <v>115944.64691358025</v>
      </c>
      <c r="AJ282" s="64">
        <f>'Opportunity List'!$AI282/'Opportunity List'!$AD282</f>
        <v>44.087541417847561</v>
      </c>
      <c r="AK282" s="59">
        <f>'Opportunity List'!$P282*'Opportunity List'!$AE282</f>
        <v>3082279.3396496498</v>
      </c>
      <c r="AL282" s="59">
        <v>8760</v>
      </c>
      <c r="AM282" s="65">
        <v>0.73416091386125104</v>
      </c>
      <c r="AN282" s="65">
        <v>0.70737708618905726</v>
      </c>
      <c r="AO282" s="65">
        <v>0.77544888327844763</v>
      </c>
      <c r="AP282" s="65">
        <v>0.65044048941525856</v>
      </c>
      <c r="AQ282" s="65">
        <v>0.84879841098973818</v>
      </c>
      <c r="AR282" s="65">
        <v>0.62519442546184045</v>
      </c>
      <c r="AS282" s="65" t="e">
        <f>#VALUE!</f>
        <v>#VALUE!</v>
      </c>
      <c r="AT282" s="65" t="e">
        <f>#VALUE!</f>
        <v>#VALUE!</v>
      </c>
      <c r="AU282" s="65" t="e">
        <f>#VALUE!</f>
        <v>#VALUE!</v>
      </c>
      <c r="AV282" s="65" t="e">
        <f>#VALUE!</f>
        <v>#VALUE!</v>
      </c>
      <c r="AW282" s="65" t="e">
        <f>#VALUE!</f>
        <v>#VALUE!</v>
      </c>
      <c r="AX282" s="56" t="str">
        <f>IF('Opportunity List'!$AY282&lt;=0.1,"Early",IF(AND('Opportunity List'!$AY282&gt;0.1,'Opportunity List'!$AY282&lt;=0.25),"Establishing","Mature"))</f>
        <v>Establishing</v>
      </c>
      <c r="AY282" s="105">
        <v>0.25</v>
      </c>
      <c r="AZ282" s="11"/>
      <c r="BA282" s="11"/>
      <c r="BB282" s="11"/>
      <c r="BD282" s="11"/>
      <c r="BE282" s="11"/>
      <c r="BF282" s="11"/>
    </row>
    <row r="283" spans="1:58" x14ac:dyDescent="0.25">
      <c r="A283" s="104">
        <v>166</v>
      </c>
      <c r="B283" s="56" t="s">
        <v>304</v>
      </c>
      <c r="C283" s="56" t="s">
        <v>7</v>
      </c>
      <c r="D283" s="56" t="s">
        <v>172</v>
      </c>
      <c r="E283" s="56" t="s">
        <v>201</v>
      </c>
      <c r="F283" s="56" t="s">
        <v>2</v>
      </c>
      <c r="G283" s="56">
        <v>0</v>
      </c>
      <c r="H283" s="57">
        <v>0</v>
      </c>
      <c r="I283" s="56" t="s">
        <v>174</v>
      </c>
      <c r="J283" s="58">
        <v>4.1820306047916134</v>
      </c>
      <c r="K283" s="59">
        <f>('Opportunity List'!$J283*Convert_PJ_to_MWh)/1000</f>
        <v>1161.6751679976796</v>
      </c>
      <c r="L283" s="59">
        <v>35.992243065124512</v>
      </c>
      <c r="M283" s="59">
        <f>'Opportunity List'!$N283/Convert_GJ_to_MWh</f>
        <v>116192.55285714286</v>
      </c>
      <c r="N283" s="59">
        <v>32275.709152804691</v>
      </c>
      <c r="O283" s="60">
        <v>0.4</v>
      </c>
      <c r="P283" s="59">
        <f>'Opportunity List'!$L283*'Opportunity List'!$O283</f>
        <v>14.396897226049806</v>
      </c>
      <c r="Q283" s="60">
        <v>5.3770614939655167E-2</v>
      </c>
      <c r="R283" s="59">
        <f>'Opportunity List'!$J283*'Opportunity List'!$Q283*Convert_PJ_to_MWh</f>
        <v>62463.988143362461</v>
      </c>
      <c r="S283" s="60">
        <v>0.243198419554184</v>
      </c>
      <c r="T283" s="59">
        <v>20</v>
      </c>
      <c r="U283" s="59">
        <v>0</v>
      </c>
      <c r="V283" s="59">
        <f>(('Opportunity List'!$R283*'Opportunity List'!$S283)*'Opportunity List'!$O283)*'Opportunity List'!$T283</f>
        <v>121529.14556413633</v>
      </c>
      <c r="W283" s="59">
        <f>'Opportunity List'!$Y283*'Opportunity List'!$P283</f>
        <v>6076.4572782068153</v>
      </c>
      <c r="X283" s="59">
        <f>IF('Opportunity List'!$P283=0,0,IF(OR('Opportunity List'!$A283={600,601}),4.52,IF(OR('Opportunity List'!$A283={602,603,604,605}),1.9,('Opportunity List'!$V283/'Opportunity List'!$P283))))</f>
        <v>8441.3428571429249</v>
      </c>
      <c r="Y283" s="59">
        <f>IF('Opportunity List'!$X283=0,0,'Opportunity List'!$X283/'Opportunity List'!$T283)</f>
        <v>422.06714285714622</v>
      </c>
      <c r="Z283" s="61">
        <f>'Opportunity List'!$W283*'Opportunity List'!$H283</f>
        <v>0</v>
      </c>
      <c r="AA283" s="61">
        <f>'Opportunity List'!$Z283+'Opportunity List'!$W283</f>
        <v>6076.4572782068153</v>
      </c>
      <c r="AB283" s="61">
        <f>IF('Opportunity List'!$F283="Electricity", 'Opportunity List'!$W283, 0)+IF('Opportunity List'!$G283="Electricity",'Opportunity List'!$Z283,0)</f>
        <v>6076.4572782068153</v>
      </c>
      <c r="AC283" s="61">
        <f>IF('Opportunity List'!$F283="Natural Gas",'Opportunity List'!$W283, 0)+IF('Opportunity List'!$G283="Natural Gas",'Opportunity List'!$Z283,0)</f>
        <v>0</v>
      </c>
      <c r="AD283" s="61">
        <f>'Opportunity List'!$Y283*VLOOKUP('Opportunity List'!$T283,'Discount rate'!$B$4:$D$45,3,FALSE)</f>
        <v>4893.452466850058</v>
      </c>
      <c r="AE283" s="59">
        <v>220113.01907968574</v>
      </c>
      <c r="AF283" s="62" t="s">
        <v>168</v>
      </c>
      <c r="AG283" s="63">
        <v>0</v>
      </c>
      <c r="AH283" s="64">
        <f>'Opportunity List'!$AG283*VLOOKUP('Opportunity List'!$T283,'Discount rate'!$B$4:$D$45,3,FALSE)</f>
        <v>0</v>
      </c>
      <c r="AI283" s="59">
        <f>'Opportunity List'!$AE283-'Opportunity List'!$AH283</f>
        <v>220113.01907968574</v>
      </c>
      <c r="AJ283" s="64">
        <f>'Opportunity List'!$AI283/'Opportunity List'!$AD283</f>
        <v>44.981129493094613</v>
      </c>
      <c r="AK283" s="59">
        <f>'Opportunity List'!$P283*'Opportunity List'!$AE283</f>
        <v>3168944.5138057754</v>
      </c>
      <c r="AL283" s="59">
        <v>8760</v>
      </c>
      <c r="AM283" s="65">
        <v>0.73416091386125104</v>
      </c>
      <c r="AN283" s="65">
        <v>0.70737708618905726</v>
      </c>
      <c r="AO283" s="65">
        <v>0.77544888327844763</v>
      </c>
      <c r="AP283" s="65">
        <v>0.65044048941525856</v>
      </c>
      <c r="AQ283" s="65">
        <v>0.84879841098973818</v>
      </c>
      <c r="AR283" s="65">
        <v>0.62519442546184045</v>
      </c>
      <c r="AS283" s="65" t="e">
        <f>#VALUE!</f>
        <v>#VALUE!</v>
      </c>
      <c r="AT283" s="65" t="e">
        <f>#VALUE!</f>
        <v>#VALUE!</v>
      </c>
      <c r="AU283" s="65" t="e">
        <f>#VALUE!</f>
        <v>#VALUE!</v>
      </c>
      <c r="AV283" s="65" t="e">
        <f>#VALUE!</f>
        <v>#VALUE!</v>
      </c>
      <c r="AW283" s="65" t="e">
        <f>#VALUE!</f>
        <v>#VALUE!</v>
      </c>
      <c r="AX283" s="56" t="str">
        <f>IF('Opportunity List'!$AY283&lt;=0.1,"Early",IF(AND('Opportunity List'!$AY283&gt;0.1,'Opportunity List'!$AY283&lt;=0.25),"Establishing","Mature"))</f>
        <v>Establishing</v>
      </c>
      <c r="AY283" s="105">
        <v>0.25</v>
      </c>
      <c r="AZ283" s="11"/>
      <c r="BA283" s="11"/>
      <c r="BB283" s="11"/>
      <c r="BD283" s="11"/>
      <c r="BE283" s="11"/>
      <c r="BF283" s="11"/>
    </row>
    <row r="284" spans="1:58" x14ac:dyDescent="0.25">
      <c r="A284" s="104">
        <v>326</v>
      </c>
      <c r="B284" s="56" t="s">
        <v>319</v>
      </c>
      <c r="C284" s="56" t="s">
        <v>7</v>
      </c>
      <c r="D284" s="56" t="s">
        <v>172</v>
      </c>
      <c r="E284" s="56" t="s">
        <v>201</v>
      </c>
      <c r="F284" s="56" t="s">
        <v>2</v>
      </c>
      <c r="G284" s="56">
        <v>0</v>
      </c>
      <c r="H284" s="57">
        <v>0</v>
      </c>
      <c r="I284" s="56" t="s">
        <v>174</v>
      </c>
      <c r="J284" s="58">
        <v>4.1820306047916134</v>
      </c>
      <c r="K284" s="59">
        <f>('Opportunity List'!$J284*Convert_PJ_to_MWh)/1000</f>
        <v>1161.6751679976796</v>
      </c>
      <c r="L284" s="59">
        <v>55.015612641631918</v>
      </c>
      <c r="M284" s="59">
        <f>'Opportunity List'!$N284/Convert_GJ_to_MWh</f>
        <v>76015.341900000014</v>
      </c>
      <c r="N284" s="59">
        <v>21115.372766892298</v>
      </c>
      <c r="O284" s="60">
        <v>0.5</v>
      </c>
      <c r="P284" s="59">
        <f>'Opportunity List'!$L284*'Opportunity List'!$O284</f>
        <v>27.507806320815959</v>
      </c>
      <c r="Q284" s="60">
        <v>5.3770614939655167E-2</v>
      </c>
      <c r="R284" s="59">
        <f>'Opportunity List'!$J284*'Opportunity List'!$Q284*Convert_PJ_to_MWh</f>
        <v>62463.988143362461</v>
      </c>
      <c r="S284" s="60">
        <v>0.36582253855224212</v>
      </c>
      <c r="T284" s="59">
        <v>15</v>
      </c>
      <c r="U284" s="59">
        <v>0</v>
      </c>
      <c r="V284" s="59">
        <f>(('Opportunity List'!$R284*'Opportunity List'!$S284)*'Opportunity List'!$O284)*'Opportunity List'!$T284</f>
        <v>171380.51033026504</v>
      </c>
      <c r="W284" s="59">
        <f>'Opportunity List'!$Y284*'Opportunity List'!$P284</f>
        <v>11425.367355351002</v>
      </c>
      <c r="X284" s="59">
        <f>IF('Opportunity List'!$P284=0,0,IF(OR('Opportunity List'!$A284={600,601}),4.52,IF(OR('Opportunity List'!$A284={602,603,604,605}),1.9,('Opportunity List'!$V284/'Opportunity List'!$P284))))</f>
        <v>6230.2500000000509</v>
      </c>
      <c r="Y284" s="59">
        <f>IF('Opportunity List'!$X284=0,0,'Opportunity List'!$X284/'Opportunity List'!$T284)</f>
        <v>415.35000000000338</v>
      </c>
      <c r="Z284" s="61">
        <f>'Opportunity List'!$W284*'Opportunity List'!$H284</f>
        <v>0</v>
      </c>
      <c r="AA284" s="61">
        <f>'Opportunity List'!$Z284+'Opportunity List'!$W284</f>
        <v>11425.367355351002</v>
      </c>
      <c r="AB284" s="61">
        <f>IF('Opportunity List'!$F284="Electricity", 'Opportunity List'!$W284, 0)+IF('Opportunity List'!$G284="Electricity",'Opportunity List'!$Z284,0)</f>
        <v>11425.367355351002</v>
      </c>
      <c r="AC284" s="61">
        <f>IF('Opportunity List'!$F284="Natural Gas",'Opportunity List'!$W284, 0)+IF('Opportunity List'!$G284="Natural Gas",'Opportunity List'!$Z284,0)</f>
        <v>0</v>
      </c>
      <c r="AD284" s="61">
        <f>'Opportunity List'!$Y284*VLOOKUP('Opportunity List'!$T284,'Discount rate'!$B$4:$D$45,3,FALSE)</f>
        <v>4198.3220820221177</v>
      </c>
      <c r="AE284" s="59">
        <v>107429.57351290685</v>
      </c>
      <c r="AF284" s="62" t="s">
        <v>164</v>
      </c>
      <c r="AG284" s="63">
        <v>0</v>
      </c>
      <c r="AH284" s="64">
        <f>'Opportunity List'!$AG284*VLOOKUP('Opportunity List'!$T284,'Discount rate'!$B$4:$D$45,3,FALSE)</f>
        <v>0</v>
      </c>
      <c r="AI284" s="59">
        <f>'Opportunity List'!$AE284-'Opportunity List'!$AH284</f>
        <v>107429.57351290685</v>
      </c>
      <c r="AJ284" s="64">
        <f>'Opportunity List'!$AI284/'Opportunity List'!$AD284</f>
        <v>25.588692676280687</v>
      </c>
      <c r="AK284" s="59">
        <f>'Opportunity List'!$P284*'Opportunity List'!$AE284</f>
        <v>2955151.9013209017</v>
      </c>
      <c r="AL284" s="59">
        <v>8760</v>
      </c>
      <c r="AM284" s="65">
        <v>0.73416091386125104</v>
      </c>
      <c r="AN284" s="65">
        <v>0.70737708618905726</v>
      </c>
      <c r="AO284" s="65">
        <v>0.77544888327844763</v>
      </c>
      <c r="AP284" s="65">
        <v>0.65044048941525856</v>
      </c>
      <c r="AQ284" s="65">
        <v>0.84879841098973818</v>
      </c>
      <c r="AR284" s="65">
        <v>0.62519442546184045</v>
      </c>
      <c r="AS284" s="65" t="e">
        <f>#VALUE!</f>
        <v>#VALUE!</v>
      </c>
      <c r="AT284" s="65" t="e">
        <f>#VALUE!</f>
        <v>#VALUE!</v>
      </c>
      <c r="AU284" s="65" t="e">
        <f>#VALUE!</f>
        <v>#VALUE!</v>
      </c>
      <c r="AV284" s="65" t="e">
        <f>#VALUE!</f>
        <v>#VALUE!</v>
      </c>
      <c r="AW284" s="65" t="e">
        <f>#VALUE!</f>
        <v>#VALUE!</v>
      </c>
      <c r="AX284" s="56" t="str">
        <f>IF('Opportunity List'!$AY284&lt;=0.1,"Early",IF(AND('Opportunity List'!$AY284&gt;0.1,'Opportunity List'!$AY284&lt;=0.25),"Establishing","Mature"))</f>
        <v>Establishing</v>
      </c>
      <c r="AY284" s="105">
        <v>0.25</v>
      </c>
      <c r="AZ284" s="11"/>
      <c r="BA284" s="11"/>
      <c r="BB284" s="11"/>
      <c r="BD284" s="11"/>
      <c r="BE284" s="11"/>
      <c r="BF284" s="11"/>
    </row>
    <row r="285" spans="1:58" x14ac:dyDescent="0.25">
      <c r="A285" s="104">
        <v>445</v>
      </c>
      <c r="B285" s="56" t="s">
        <v>212</v>
      </c>
      <c r="C285" s="56" t="s">
        <v>7</v>
      </c>
      <c r="D285" s="56" t="s">
        <v>172</v>
      </c>
      <c r="E285" s="56" t="s">
        <v>170</v>
      </c>
      <c r="F285" s="56" t="s">
        <v>2</v>
      </c>
      <c r="G285" s="56">
        <v>0</v>
      </c>
      <c r="H285" s="57">
        <v>0</v>
      </c>
      <c r="I285" s="56" t="s">
        <v>174</v>
      </c>
      <c r="J285" s="58">
        <v>4.1820306047916134</v>
      </c>
      <c r="K285" s="59">
        <f>('Opportunity List'!$J285*Convert_PJ_to_MWh)/1000</f>
        <v>1161.6751679976796</v>
      </c>
      <c r="L285" s="59">
        <v>66.117911068607725</v>
      </c>
      <c r="M285" s="59">
        <f>'Opportunity List'!$N285/Convert_GJ_to_MWh</f>
        <v>63251.099999999991</v>
      </c>
      <c r="N285" s="59">
        <v>17569.750014055797</v>
      </c>
      <c r="O285" s="60">
        <v>0.35</v>
      </c>
      <c r="P285" s="59">
        <f>'Opportunity List'!$L285*'Opportunity List'!$O285</f>
        <v>23.141268874012702</v>
      </c>
      <c r="Q285" s="60">
        <v>6.6453638667320777E-2</v>
      </c>
      <c r="R285" s="59">
        <f>'Opportunity List'!$J285*'Opportunity List'!$Q285*Convert_PJ_to_MWh</f>
        <v>77197.541862916973</v>
      </c>
      <c r="S285" s="60">
        <v>6.5013020017561721E-2</v>
      </c>
      <c r="T285" s="59">
        <v>15</v>
      </c>
      <c r="U285" s="59">
        <v>0</v>
      </c>
      <c r="V285" s="59">
        <f>(('Opportunity List'!$R285*'Opportunity List'!$S285)*'Opportunity List'!$O285)*'Opportunity List'!$T285</f>
        <v>26348.938005811993</v>
      </c>
      <c r="W285" s="59">
        <f>'Opportunity List'!$Y285*'Opportunity List'!$P285</f>
        <v>1756.5958670541327</v>
      </c>
      <c r="X285" s="59">
        <f>IF('Opportunity List'!$P285=0,0,IF(OR('Opportunity List'!$A285={600,601}),4.52,IF(OR('Opportunity List'!$A285={602,603,604,605}),1.9,('Opportunity List'!$V285/'Opportunity List'!$P285))))</f>
        <v>1138.6125000000088</v>
      </c>
      <c r="Y285" s="59">
        <f>IF('Opportunity List'!$X285=0,0,'Opportunity List'!$X285/'Opportunity List'!$T285)</f>
        <v>75.907500000000582</v>
      </c>
      <c r="Z285" s="61">
        <f>'Opportunity List'!$W285*'Opportunity List'!$H285</f>
        <v>0</v>
      </c>
      <c r="AA285" s="61">
        <f>'Opportunity List'!$Z285+'Opportunity List'!$W285</f>
        <v>1756.5958670541327</v>
      </c>
      <c r="AB285" s="61">
        <f>IF('Opportunity List'!$F285="Electricity", 'Opportunity List'!$W285, 0)+IF('Opportunity List'!$G285="Electricity",'Opportunity List'!$Z285,0)</f>
        <v>1756.5958670541327</v>
      </c>
      <c r="AC285" s="61">
        <f>IF('Opportunity List'!$F285="Natural Gas",'Opportunity List'!$W285, 0)+IF('Opportunity List'!$G285="Natural Gas",'Opportunity List'!$Z285,0)</f>
        <v>0</v>
      </c>
      <c r="AD285" s="61">
        <f>'Opportunity List'!$Y285*VLOOKUP('Opportunity List'!$T285,'Discount rate'!$B$4:$D$45,3,FALSE)</f>
        <v>767.26648234282834</v>
      </c>
      <c r="AE285" s="59">
        <v>13465.375982042649</v>
      </c>
      <c r="AF285" s="62" t="s">
        <v>164</v>
      </c>
      <c r="AG285" s="63">
        <v>0</v>
      </c>
      <c r="AH285" s="64">
        <f>'Opportunity List'!$AG285*VLOOKUP('Opportunity List'!$T285,'Discount rate'!$B$4:$D$45,3,FALSE)</f>
        <v>0</v>
      </c>
      <c r="AI285" s="59">
        <f>'Opportunity List'!$AE285-'Opportunity List'!$AH285</f>
        <v>13465.375982042649</v>
      </c>
      <c r="AJ285" s="64">
        <f>'Opportunity List'!$AI285/'Opportunity List'!$AD285</f>
        <v>17.549803480176109</v>
      </c>
      <c r="AK285" s="59">
        <f>'Opportunity List'!$P285*'Opportunity List'!$AE285</f>
        <v>311605.88609012181</v>
      </c>
      <c r="AL285" s="59">
        <v>8760</v>
      </c>
      <c r="AM285" s="65">
        <v>0.73416091386125104</v>
      </c>
      <c r="AN285" s="65">
        <v>0.70737708618905693</v>
      </c>
      <c r="AO285" s="65">
        <v>0.77544888327844785</v>
      </c>
      <c r="AP285" s="65">
        <v>0.65044048941525856</v>
      </c>
      <c r="AQ285" s="65">
        <v>0.84879841098973818</v>
      </c>
      <c r="AR285" s="65">
        <v>0.62519442546184045</v>
      </c>
      <c r="AS285" s="65" t="e">
        <f>#VALUE!</f>
        <v>#VALUE!</v>
      </c>
      <c r="AT285" s="65" t="e">
        <f>#VALUE!</f>
        <v>#VALUE!</v>
      </c>
      <c r="AU285" s="65" t="e">
        <f>#VALUE!</f>
        <v>#VALUE!</v>
      </c>
      <c r="AV285" s="65" t="e">
        <f>#VALUE!</f>
        <v>#VALUE!</v>
      </c>
      <c r="AW285" s="65" t="e">
        <f>#VALUE!</f>
        <v>#VALUE!</v>
      </c>
      <c r="AX285" s="56" t="str">
        <f>IF('Opportunity List'!$AY285&lt;=0.1,"Early",IF(AND('Opportunity List'!$AY285&gt;0.1,'Opportunity List'!$AY285&lt;=0.25),"Establishing","Mature"))</f>
        <v>Establishing</v>
      </c>
      <c r="AY285" s="105">
        <v>0.25</v>
      </c>
      <c r="AZ285" s="11"/>
      <c r="BA285" s="11"/>
      <c r="BB285" s="11"/>
      <c r="BD285" s="11"/>
      <c r="BE285" s="11"/>
      <c r="BF285" s="11"/>
    </row>
    <row r="286" spans="1:58" x14ac:dyDescent="0.25">
      <c r="A286" s="104">
        <v>441</v>
      </c>
      <c r="B286" s="56" t="s">
        <v>212</v>
      </c>
      <c r="C286" s="56" t="s">
        <v>7</v>
      </c>
      <c r="D286" s="56" t="s">
        <v>172</v>
      </c>
      <c r="E286" s="56" t="s">
        <v>170</v>
      </c>
      <c r="F286" s="56" t="s">
        <v>167</v>
      </c>
      <c r="G286" s="56">
        <v>0</v>
      </c>
      <c r="H286" s="57">
        <v>0</v>
      </c>
      <c r="I286" s="56" t="s">
        <v>174</v>
      </c>
      <c r="J286" s="58">
        <v>4.3100325969481048</v>
      </c>
      <c r="K286" s="59">
        <f>('Opportunity List'!$J286*Convert_PJ_to_MWh)/1000</f>
        <v>1197.2312769300388</v>
      </c>
      <c r="L286" s="59">
        <v>93.976246581080716</v>
      </c>
      <c r="M286" s="59">
        <f>'Opportunity List'!$N286/Convert_GJ_to_MWh</f>
        <v>45863</v>
      </c>
      <c r="N286" s="59">
        <v>12739.722232413998</v>
      </c>
      <c r="O286" s="60">
        <v>0.35</v>
      </c>
      <c r="P286" s="59">
        <f>'Opportunity List'!$L286*'Opportunity List'!$O286</f>
        <v>32.89168630337825</v>
      </c>
      <c r="Q286" s="60">
        <v>0.01</v>
      </c>
      <c r="R286" s="59">
        <f>'Opportunity List'!$J286*'Opportunity List'!$Q286*Convert_PJ_to_MWh</f>
        <v>11972.312769300388</v>
      </c>
      <c r="S286" s="60">
        <v>0.87216274556832307</v>
      </c>
      <c r="T286" s="59">
        <v>15</v>
      </c>
      <c r="U286" s="59">
        <v>0</v>
      </c>
      <c r="V286" s="59">
        <f>(('Opportunity List'!$R286*'Opportunity List'!$S286)*'Opportunity List'!$O286)*'Opportunity List'!$T286</f>
        <v>54819.477172297527</v>
      </c>
      <c r="W286" s="59">
        <f>'Opportunity List'!$Y286*'Opportunity List'!$P286</f>
        <v>3654.6318114865016</v>
      </c>
      <c r="X286" s="59">
        <f>IF('Opportunity List'!$P286=0,0,IF(OR('Opportunity List'!$A286={600,601}),4.52,IF(OR('Opportunity List'!$A286={602,603,604,605}),1.9,('Opportunity List'!$V286/'Opportunity List'!$P286))))</f>
        <v>1666.6666666666802</v>
      </c>
      <c r="Y286" s="59">
        <f>IF('Opportunity List'!$X286=0,0,'Opportunity List'!$X286/'Opportunity List'!$T286)</f>
        <v>111.11111111111201</v>
      </c>
      <c r="Z286" s="61">
        <f>'Opportunity List'!$W286*'Opportunity List'!$H286</f>
        <v>0</v>
      </c>
      <c r="AA286" s="61">
        <f>'Opportunity List'!$Z286+'Opportunity List'!$W286</f>
        <v>3654.6318114865016</v>
      </c>
      <c r="AB286" s="61">
        <f>IF('Opportunity List'!$F286="Electricity", 'Opportunity List'!$W286, 0)+IF('Opportunity List'!$G286="Electricity",'Opportunity List'!$Z286,0)</f>
        <v>0</v>
      </c>
      <c r="AC286" s="61">
        <f>IF('Opportunity List'!$F286="Natural Gas",'Opportunity List'!$W286, 0)+IF('Opportunity List'!$G286="Natural Gas",'Opportunity List'!$Z286,0)</f>
        <v>3654.6318114865016</v>
      </c>
      <c r="AD286" s="61">
        <f>'Opportunity List'!$Y286*VLOOKUP('Opportunity List'!$T286,'Discount rate'!$B$4:$D$45,3,FALSE)</f>
        <v>1123.1015561232475</v>
      </c>
      <c r="AE286" s="59">
        <v>26083.052749719416</v>
      </c>
      <c r="AF286" s="62" t="s">
        <v>164</v>
      </c>
      <c r="AG286" s="63">
        <v>0</v>
      </c>
      <c r="AH286" s="64">
        <f>'Opportunity List'!$AG286*VLOOKUP('Opportunity List'!$T286,'Discount rate'!$B$4:$D$45,3,FALSE)</f>
        <v>0</v>
      </c>
      <c r="AI286" s="59">
        <f>'Opportunity List'!$AE286-'Opportunity List'!$AH286</f>
        <v>26083.052749719416</v>
      </c>
      <c r="AJ286" s="64">
        <f>'Opportunity List'!$AI286/'Opportunity List'!$AD286</f>
        <v>23.224126622843983</v>
      </c>
      <c r="AK286" s="59">
        <f>'Opportunity List'!$P286*'Opportunity List'!$AE286</f>
        <v>857915.58887823857</v>
      </c>
      <c r="AL286" s="59">
        <v>8760</v>
      </c>
      <c r="AM286" s="65" t="s">
        <v>175</v>
      </c>
      <c r="AN286" s="65" t="s">
        <v>175</v>
      </c>
      <c r="AO286" s="65" t="s">
        <v>175</v>
      </c>
      <c r="AP286" s="65" t="s">
        <v>175</v>
      </c>
      <c r="AQ286" s="65" t="s">
        <v>175</v>
      </c>
      <c r="AR286" s="65" t="s">
        <v>175</v>
      </c>
      <c r="AS286" s="65" t="e">
        <f>#VALUE!</f>
        <v>#VALUE!</v>
      </c>
      <c r="AT286" s="65" t="e">
        <f>#VALUE!</f>
        <v>#VALUE!</v>
      </c>
      <c r="AU286" s="65" t="e">
        <f>#VALUE!</f>
        <v>#VALUE!</v>
      </c>
      <c r="AV286" s="65" t="e">
        <f>#VALUE!</f>
        <v>#VALUE!</v>
      </c>
      <c r="AW286" s="65" t="e">
        <f>#VALUE!</f>
        <v>#VALUE!</v>
      </c>
      <c r="AX286" s="56" t="str">
        <f>IF('Opportunity List'!$AY286&lt;=0.1,"Early",IF(AND('Opportunity List'!$AY286&gt;0.1,'Opportunity List'!$AY286&lt;=0.25),"Establishing","Mature"))</f>
        <v>Establishing</v>
      </c>
      <c r="AY286" s="105">
        <v>0.25</v>
      </c>
      <c r="AZ286" s="11"/>
      <c r="BA286" s="11"/>
      <c r="BB286" s="11"/>
      <c r="BD286" s="11"/>
      <c r="BE286" s="11"/>
      <c r="BF286" s="11"/>
    </row>
    <row r="287" spans="1:58" x14ac:dyDescent="0.25">
      <c r="A287" s="104">
        <v>458</v>
      </c>
      <c r="B287" s="56" t="s">
        <v>278</v>
      </c>
      <c r="C287" s="56" t="s">
        <v>7</v>
      </c>
      <c r="D287" s="56" t="s">
        <v>172</v>
      </c>
      <c r="E287" s="56" t="s">
        <v>170</v>
      </c>
      <c r="F287" s="56" t="s">
        <v>2</v>
      </c>
      <c r="G287" s="56">
        <v>0</v>
      </c>
      <c r="H287" s="57">
        <v>0</v>
      </c>
      <c r="I287" s="56" t="s">
        <v>174</v>
      </c>
      <c r="J287" s="58">
        <v>4.1820306047916134</v>
      </c>
      <c r="K287" s="59">
        <f>('Opportunity List'!$J287*Convert_PJ_to_MWh)/1000</f>
        <v>1161.6751679976796</v>
      </c>
      <c r="L287" s="59">
        <v>60.30043418578196</v>
      </c>
      <c r="M287" s="59">
        <f>'Opportunity List'!$N287/Convert_GJ_to_MWh</f>
        <v>69353.242000000071</v>
      </c>
      <c r="N287" s="59">
        <v>19264.789459856293</v>
      </c>
      <c r="O287" s="60">
        <v>0.35</v>
      </c>
      <c r="P287" s="59">
        <f>'Opportunity List'!$L287*'Opportunity List'!$O287</f>
        <v>21.105151965023683</v>
      </c>
      <c r="Q287" s="60">
        <v>6.6453638667320777E-2</v>
      </c>
      <c r="R287" s="59">
        <f>'Opportunity List'!$J287*'Opportunity List'!$Q287*Convert_PJ_to_MWh</f>
        <v>77197.541862916973</v>
      </c>
      <c r="S287" s="60">
        <v>7.6053610423559417E-2</v>
      </c>
      <c r="T287" s="59">
        <v>5</v>
      </c>
      <c r="U287" s="59">
        <v>0</v>
      </c>
      <c r="V287" s="59">
        <f>(('Opportunity List'!$R287*'Opportunity List'!$S287)*'Opportunity List'!$O287)*'Opportunity List'!$T287</f>
        <v>10274.515605372737</v>
      </c>
      <c r="W287" s="59">
        <f>'Opportunity List'!$Y287*'Opportunity List'!$P287</f>
        <v>2054.9031210745475</v>
      </c>
      <c r="X287" s="59">
        <f>IF('Opportunity List'!$P287=0,0,IF(OR('Opportunity List'!$A287={600,601}),4.52,IF(OR('Opportunity List'!$A287={602,603,604,605}),1.9,('Opportunity List'!$V287/'Opportunity List'!$P287))))</f>
        <v>486.82500000000391</v>
      </c>
      <c r="Y287" s="59">
        <f>IF('Opportunity List'!$X287=0,0,'Opportunity List'!$X287/'Opportunity List'!$T287)</f>
        <v>97.365000000000776</v>
      </c>
      <c r="Z287" s="61">
        <f>'Opportunity List'!$W287*'Opportunity List'!$H287</f>
        <v>0</v>
      </c>
      <c r="AA287" s="61">
        <f>'Opportunity List'!$Z287+'Opportunity List'!$W287</f>
        <v>2054.9031210745475</v>
      </c>
      <c r="AB287" s="61">
        <f>IF('Opportunity List'!$F287="Electricity", 'Opportunity List'!$W287, 0)+IF('Opportunity List'!$G287="Electricity",'Opportunity List'!$Z287,0)</f>
        <v>2054.9031210745475</v>
      </c>
      <c r="AC287" s="61">
        <f>IF('Opportunity List'!$F287="Natural Gas",'Opportunity List'!$W287, 0)+IF('Opportunity List'!$G287="Natural Gas",'Opportunity List'!$Z287,0)</f>
        <v>0</v>
      </c>
      <c r="AD287" s="61">
        <f>'Opportunity List'!$Y287*VLOOKUP('Opportunity List'!$T287,'Discount rate'!$B$4:$D$45,3,FALSE)</f>
        <v>496.58072335104146</v>
      </c>
      <c r="AE287" s="59">
        <v>29995.51066217733</v>
      </c>
      <c r="AF287" s="62" t="s">
        <v>164</v>
      </c>
      <c r="AG287" s="63">
        <v>0</v>
      </c>
      <c r="AH287" s="64">
        <f>'Opportunity List'!$AG287*VLOOKUP('Opportunity List'!$T287,'Discount rate'!$B$4:$D$45,3,FALSE)</f>
        <v>0</v>
      </c>
      <c r="AI287" s="59">
        <f>'Opportunity List'!$AE287-'Opportunity List'!$AH287</f>
        <v>29995.51066217733</v>
      </c>
      <c r="AJ287" s="64">
        <f>'Opportunity List'!$AI287/'Opportunity List'!$AD287</f>
        <v>60.404097967719515</v>
      </c>
      <c r="AK287" s="59">
        <f>'Opportunity List'!$P287*'Opportunity List'!$AE287</f>
        <v>633059.81079374067</v>
      </c>
      <c r="AL287" s="59">
        <v>8760</v>
      </c>
      <c r="AM287" s="65">
        <v>0.73416091386125104</v>
      </c>
      <c r="AN287" s="65">
        <v>0.70737708618905726</v>
      </c>
      <c r="AO287" s="65">
        <v>0.77544888327844763</v>
      </c>
      <c r="AP287" s="65">
        <v>0.65044048941525856</v>
      </c>
      <c r="AQ287" s="65">
        <v>0.84879841098973818</v>
      </c>
      <c r="AR287" s="65">
        <v>0.62519442546184045</v>
      </c>
      <c r="AS287" s="65" t="e">
        <f>#VALUE!</f>
        <v>#VALUE!</v>
      </c>
      <c r="AT287" s="65" t="e">
        <f>#VALUE!</f>
        <v>#VALUE!</v>
      </c>
      <c r="AU287" s="65" t="e">
        <f>#VALUE!</f>
        <v>#VALUE!</v>
      </c>
      <c r="AV287" s="65" t="e">
        <f>#VALUE!</f>
        <v>#VALUE!</v>
      </c>
      <c r="AW287" s="65" t="e">
        <f>#VALUE!</f>
        <v>#VALUE!</v>
      </c>
      <c r="AX287" s="56" t="str">
        <f>IF('Opportunity List'!$AY287&lt;=0.1,"Early",IF(AND('Opportunity List'!$AY287&gt;0.1,'Opportunity List'!$AY287&lt;=0.25),"Establishing","Mature"))</f>
        <v>Establishing</v>
      </c>
      <c r="AY287" s="105">
        <v>0.25</v>
      </c>
      <c r="AZ287" s="11"/>
      <c r="BA287" s="11"/>
      <c r="BB287" s="11"/>
      <c r="BD287" s="11"/>
      <c r="BE287" s="11"/>
      <c r="BF287" s="11"/>
    </row>
    <row r="288" spans="1:58" x14ac:dyDescent="0.25">
      <c r="A288" s="104">
        <v>186</v>
      </c>
      <c r="B288" s="56" t="s">
        <v>306</v>
      </c>
      <c r="C288" s="56" t="s">
        <v>7</v>
      </c>
      <c r="D288" s="56" t="s">
        <v>172</v>
      </c>
      <c r="E288" s="56" t="s">
        <v>170</v>
      </c>
      <c r="F288" s="56" t="s">
        <v>2</v>
      </c>
      <c r="G288" s="56">
        <v>0</v>
      </c>
      <c r="H288" s="57">
        <v>0</v>
      </c>
      <c r="I288" s="56" t="s">
        <v>174</v>
      </c>
      <c r="J288" s="58">
        <v>4.1820306047916134</v>
      </c>
      <c r="K288" s="59">
        <f>('Opportunity List'!$J288*Convert_PJ_to_MWh)/1000</f>
        <v>1161.6751679976796</v>
      </c>
      <c r="L288" s="59">
        <v>54.240727520698215</v>
      </c>
      <c r="M288" s="59">
        <f>'Opportunity List'!$N288/Convert_GJ_to_MWh</f>
        <v>77101.300000000076</v>
      </c>
      <c r="N288" s="59">
        <v>21417.027794911421</v>
      </c>
      <c r="O288" s="60">
        <v>0.35</v>
      </c>
      <c r="P288" s="59">
        <f>'Opportunity List'!$L288*'Opportunity List'!$O288</f>
        <v>18.984254632244372</v>
      </c>
      <c r="Q288" s="60">
        <v>6.6453638667320777E-2</v>
      </c>
      <c r="R288" s="59">
        <f>'Opportunity List'!$J288*'Opportunity List'!$Q288*Convert_PJ_to_MWh</f>
        <v>77197.541862916973</v>
      </c>
      <c r="S288" s="60">
        <v>0.26446007138114258</v>
      </c>
      <c r="T288" s="59">
        <v>25</v>
      </c>
      <c r="U288" s="59">
        <v>0</v>
      </c>
      <c r="V288" s="59">
        <f>(('Opportunity List'!$R288*'Opportunity List'!$S288)*'Opportunity List'!$O288)*'Opportunity List'!$T288</f>
        <v>178637.09002576294</v>
      </c>
      <c r="W288" s="59">
        <f>'Opportunity List'!$Y288*'Opportunity List'!$P288</f>
        <v>7145.4836010305171</v>
      </c>
      <c r="X288" s="59">
        <f>IF('Opportunity List'!$P288=0,0,IF(OR('Opportunity List'!$A288={600,601}),4.52,IF(OR('Opportunity List'!$A288={602,603,604,605}),1.9,('Opportunity List'!$V288/'Opportunity List'!$P288))))</f>
        <v>9409.7500000000764</v>
      </c>
      <c r="Y288" s="59">
        <f>IF('Opportunity List'!$X288=0,0,'Opportunity List'!$X288/'Opportunity List'!$T288)</f>
        <v>376.39000000000306</v>
      </c>
      <c r="Z288" s="61">
        <f>'Opportunity List'!$W288*'Opportunity List'!$H288</f>
        <v>0</v>
      </c>
      <c r="AA288" s="61">
        <f>'Opportunity List'!$Z288+'Opportunity List'!$W288</f>
        <v>7145.4836010305171</v>
      </c>
      <c r="AB288" s="61">
        <f>IF('Opportunity List'!$F288="Electricity", 'Opportunity List'!$W288, 0)+IF('Opportunity List'!$G288="Electricity",'Opportunity List'!$Z288,0)</f>
        <v>7145.4836010305171</v>
      </c>
      <c r="AC288" s="61">
        <f>IF('Opportunity List'!$F288="Natural Gas",'Opportunity List'!$W288, 0)+IF('Opportunity List'!$G288="Natural Gas",'Opportunity List'!$Z288,0)</f>
        <v>0</v>
      </c>
      <c r="AD288" s="61">
        <f>'Opportunity List'!$Y288*VLOOKUP('Opportunity List'!$T288,'Discount rate'!$B$4:$D$45,3,FALSE)</f>
        <v>4762.6821724629563</v>
      </c>
      <c r="AE288" s="59">
        <v>63773.063973063974</v>
      </c>
      <c r="AF288" s="62" t="s">
        <v>168</v>
      </c>
      <c r="AG288" s="63">
        <v>0</v>
      </c>
      <c r="AH288" s="64">
        <f>'Opportunity List'!$AG288*VLOOKUP('Opportunity List'!$T288,'Discount rate'!$B$4:$D$45,3,FALSE)</f>
        <v>0</v>
      </c>
      <c r="AI288" s="59">
        <f>'Opportunity List'!$AE288-'Opportunity List'!$AH288</f>
        <v>63773.063973063974</v>
      </c>
      <c r="AJ288" s="64">
        <f>'Opportunity List'!$AI288/'Opportunity List'!$AD288</f>
        <v>13.39015740789703</v>
      </c>
      <c r="AK288" s="59">
        <f>'Opportunity List'!$P288*'Opportunity List'!$AE288</f>
        <v>1210684.0851430565</v>
      </c>
      <c r="AL288" s="59">
        <v>8760</v>
      </c>
      <c r="AM288" s="65">
        <v>0.73416091386125104</v>
      </c>
      <c r="AN288" s="65">
        <v>0.70737708618905693</v>
      </c>
      <c r="AO288" s="65">
        <v>0.77544888327844785</v>
      </c>
      <c r="AP288" s="65">
        <v>0.65044048941525856</v>
      </c>
      <c r="AQ288" s="65">
        <v>0.84879841098973818</v>
      </c>
      <c r="AR288" s="65">
        <v>0.62519442546184045</v>
      </c>
      <c r="AS288" s="65" t="e">
        <f>#VALUE!</f>
        <v>#VALUE!</v>
      </c>
      <c r="AT288" s="65" t="e">
        <f>#VALUE!</f>
        <v>#VALUE!</v>
      </c>
      <c r="AU288" s="65" t="e">
        <f>#VALUE!</f>
        <v>#VALUE!</v>
      </c>
      <c r="AV288" s="65" t="e">
        <f>#VALUE!</f>
        <v>#VALUE!</v>
      </c>
      <c r="AW288" s="65" t="e">
        <f>#VALUE!</f>
        <v>#VALUE!</v>
      </c>
      <c r="AX288" s="56" t="str">
        <f>IF('Opportunity List'!$AY288&lt;=0.1,"Early",IF(AND('Opportunity List'!$AY288&gt;0.1,'Opportunity List'!$AY288&lt;=0.25),"Establishing","Mature"))</f>
        <v>Establishing</v>
      </c>
      <c r="AY288" s="105">
        <v>0.25</v>
      </c>
      <c r="AZ288" s="11"/>
      <c r="BA288" s="11"/>
      <c r="BB288" s="11"/>
      <c r="BD288" s="11"/>
      <c r="BE288" s="11"/>
      <c r="BF288" s="11"/>
    </row>
    <row r="289" spans="1:58" x14ac:dyDescent="0.25">
      <c r="A289" s="104">
        <v>447</v>
      </c>
      <c r="B289" s="56" t="s">
        <v>319</v>
      </c>
      <c r="C289" s="56" t="s">
        <v>7</v>
      </c>
      <c r="D289" s="56" t="s">
        <v>172</v>
      </c>
      <c r="E289" s="56" t="s">
        <v>170</v>
      </c>
      <c r="F289" s="56" t="s">
        <v>2</v>
      </c>
      <c r="G289" s="56">
        <v>0</v>
      </c>
      <c r="H289" s="57">
        <v>0</v>
      </c>
      <c r="I289" s="56" t="s">
        <v>174</v>
      </c>
      <c r="J289" s="58">
        <v>4.1820306047916134</v>
      </c>
      <c r="K289" s="59">
        <f>('Opportunity List'!$J289*Convert_PJ_to_MWh)/1000</f>
        <v>1161.6751679976796</v>
      </c>
      <c r="L289" s="59">
        <v>46.26609066924474</v>
      </c>
      <c r="M289" s="59">
        <f>'Opportunity List'!$N289/Convert_GJ_to_MWh</f>
        <v>90390.835800000001</v>
      </c>
      <c r="N289" s="59">
        <v>25108.56552008685</v>
      </c>
      <c r="O289" s="60">
        <v>0.4</v>
      </c>
      <c r="P289" s="59">
        <f>'Opportunity List'!$L289*'Opportunity List'!$O289</f>
        <v>18.506436267697897</v>
      </c>
      <c r="Q289" s="60">
        <v>6.6453638667320777E-2</v>
      </c>
      <c r="R289" s="59">
        <f>'Opportunity List'!$J289*'Opportunity List'!$Q289*Convert_PJ_to_MWh</f>
        <v>77197.541862916973</v>
      </c>
      <c r="S289" s="60">
        <v>7.6245589080975382E-2</v>
      </c>
      <c r="T289" s="59">
        <v>15</v>
      </c>
      <c r="U289" s="59">
        <v>0</v>
      </c>
      <c r="V289" s="59">
        <f>(('Opportunity List'!$R289*'Opportunity List'!$S289)*'Opportunity List'!$O289)*'Opportunity List'!$T289</f>
        <v>35315.832329648176</v>
      </c>
      <c r="W289" s="59">
        <f>'Opportunity List'!$Y289*'Opportunity List'!$P289</f>
        <v>2354.3888219765449</v>
      </c>
      <c r="X289" s="59">
        <f>IF('Opportunity List'!$P289=0,0,IF(OR('Opportunity List'!$A289={600,601}),4.52,IF(OR('Opportunity List'!$A289={602,603,604,605}),1.9,('Opportunity List'!$V289/'Opportunity List'!$P289))))</f>
        <v>1908.3000000000152</v>
      </c>
      <c r="Y289" s="59">
        <f>IF('Opportunity List'!$X289=0,0,'Opportunity List'!$X289/'Opportunity List'!$T289)</f>
        <v>127.22000000000101</v>
      </c>
      <c r="Z289" s="61">
        <f>'Opportunity List'!$W289*'Opportunity List'!$H289</f>
        <v>0</v>
      </c>
      <c r="AA289" s="61">
        <f>'Opportunity List'!$Z289+'Opportunity List'!$W289</f>
        <v>2354.3888219765449</v>
      </c>
      <c r="AB289" s="61">
        <f>IF('Opportunity List'!$F289="Electricity", 'Opportunity List'!$W289, 0)+IF('Opportunity List'!$G289="Electricity",'Opportunity List'!$Z289,0)</f>
        <v>2354.3888219765449</v>
      </c>
      <c r="AC289" s="61">
        <f>IF('Opportunity List'!$F289="Natural Gas",'Opportunity List'!$W289, 0)+IF('Opportunity List'!$G289="Natural Gas",'Opportunity List'!$Z289,0)</f>
        <v>0</v>
      </c>
      <c r="AD289" s="61">
        <f>'Opportunity List'!$Y289*VLOOKUP('Opportunity List'!$T289,'Discount rate'!$B$4:$D$45,3,FALSE)</f>
        <v>1285.9288197299957</v>
      </c>
      <c r="AE289" s="59">
        <v>56769.764309764316</v>
      </c>
      <c r="AF289" s="62" t="s">
        <v>164</v>
      </c>
      <c r="AG289" s="63">
        <v>0</v>
      </c>
      <c r="AH289" s="64">
        <f>'Opportunity List'!$AG289*VLOOKUP('Opportunity List'!$T289,'Discount rate'!$B$4:$D$45,3,FALSE)</f>
        <v>0</v>
      </c>
      <c r="AI289" s="59">
        <f>'Opportunity List'!$AE289-'Opportunity List'!$AH289</f>
        <v>56769.764309764316</v>
      </c>
      <c r="AJ289" s="64">
        <f>'Opportunity List'!$AI289/'Opportunity List'!$AD289</f>
        <v>44.146894788223321</v>
      </c>
      <c r="AK289" s="59">
        <f>'Opportunity List'!$P289*'Opportunity List'!$AE289</f>
        <v>1050606.025130884</v>
      </c>
      <c r="AL289" s="59">
        <v>8760</v>
      </c>
      <c r="AM289" s="65">
        <v>0.73416091386125104</v>
      </c>
      <c r="AN289" s="65">
        <v>0.70737708618905693</v>
      </c>
      <c r="AO289" s="65">
        <v>0.77544888327844785</v>
      </c>
      <c r="AP289" s="65">
        <v>0.65044048941525856</v>
      </c>
      <c r="AQ289" s="65">
        <v>0.84879841098973818</v>
      </c>
      <c r="AR289" s="65">
        <v>0.62519442546184045</v>
      </c>
      <c r="AS289" s="65" t="e">
        <f>#VALUE!</f>
        <v>#VALUE!</v>
      </c>
      <c r="AT289" s="65" t="e">
        <f>#VALUE!</f>
        <v>#VALUE!</v>
      </c>
      <c r="AU289" s="65" t="e">
        <f>#VALUE!</f>
        <v>#VALUE!</v>
      </c>
      <c r="AV289" s="65" t="e">
        <f>#VALUE!</f>
        <v>#VALUE!</v>
      </c>
      <c r="AW289" s="65" t="e">
        <f>#VALUE!</f>
        <v>#VALUE!</v>
      </c>
      <c r="AX289" s="56" t="str">
        <f>IF('Opportunity List'!$AY289&lt;=0.1,"Early",IF(AND('Opportunity List'!$AY289&gt;0.1,'Opportunity List'!$AY289&lt;=0.25),"Establishing","Mature"))</f>
        <v>Establishing</v>
      </c>
      <c r="AY289" s="105">
        <v>0.25</v>
      </c>
      <c r="AZ289" s="11"/>
      <c r="BA289" s="11"/>
      <c r="BB289" s="11"/>
      <c r="BD289" s="11"/>
      <c r="BE289" s="11"/>
      <c r="BF289" s="11"/>
    </row>
    <row r="290" spans="1:58" x14ac:dyDescent="0.25">
      <c r="A290" s="104">
        <v>153</v>
      </c>
      <c r="B290" s="56" t="s">
        <v>224</v>
      </c>
      <c r="C290" s="56" t="s">
        <v>7</v>
      </c>
      <c r="D290" s="56" t="s">
        <v>172</v>
      </c>
      <c r="E290" s="56" t="s">
        <v>225</v>
      </c>
      <c r="F290" s="56" t="s">
        <v>2</v>
      </c>
      <c r="G290" s="56">
        <v>0</v>
      </c>
      <c r="H290" s="57">
        <v>0</v>
      </c>
      <c r="I290" s="56" t="s">
        <v>174</v>
      </c>
      <c r="J290" s="58">
        <v>4.1820306047916134</v>
      </c>
      <c r="K290" s="59">
        <f>('Opportunity List'!$J290*Convert_PJ_to_MWh)/1000</f>
        <v>1161.6751679976796</v>
      </c>
      <c r="L290" s="59">
        <v>53.512495946369967</v>
      </c>
      <c r="M290" s="59">
        <f>'Opportunity List'!$N290/Convert_GJ_to_MWh</f>
        <v>78150.54280000001</v>
      </c>
      <c r="N290" s="59">
        <v>21708.4841284779</v>
      </c>
      <c r="O290" s="60">
        <v>0.5</v>
      </c>
      <c r="P290" s="59">
        <f>'Opportunity List'!$L290*'Opportunity List'!$O290</f>
        <v>26.756247973184983</v>
      </c>
      <c r="Q290" s="60">
        <v>0.60560706360055538</v>
      </c>
      <c r="R290" s="59">
        <f>'Opportunity List'!$J290*'Opportunity List'!$Q290*Convert_PJ_to_MWh</f>
        <v>703518.68734875671</v>
      </c>
      <c r="S290" s="60">
        <v>3.2468167848953775E-2</v>
      </c>
      <c r="T290" s="59">
        <v>10</v>
      </c>
      <c r="U290" s="59">
        <v>0</v>
      </c>
      <c r="V290" s="59">
        <f>(('Opportunity List'!$R290*'Opportunity List'!$S290)*'Opportunity List'!$O290)*'Opportunity List'!$T290</f>
        <v>114209.81412857532</v>
      </c>
      <c r="W290" s="59">
        <f>'Opportunity List'!$Y290*'Opportunity List'!$P290</f>
        <v>11420.981412857533</v>
      </c>
      <c r="X290" s="59">
        <f>IF('Opportunity List'!$P290=0,0,IF(OR('Opportunity List'!$A290={600,601}),4.52,IF(OR('Opportunity List'!$A290={602,603,604,605}),1.9,('Opportunity List'!$V290/'Opportunity List'!$P290))))</f>
        <v>4268.5287654321337</v>
      </c>
      <c r="Y290" s="59">
        <f>IF('Opportunity List'!$X290=0,0,'Opportunity List'!$X290/'Opportunity List'!$T290)</f>
        <v>426.85287654321337</v>
      </c>
      <c r="Z290" s="61">
        <f>'Opportunity List'!$W290*'Opportunity List'!$H290</f>
        <v>0</v>
      </c>
      <c r="AA290" s="61">
        <f>'Opportunity List'!$Z290+'Opportunity List'!$W290</f>
        <v>11420.981412857533</v>
      </c>
      <c r="AB290" s="61">
        <f>IF('Opportunity List'!$F290="Electricity", 'Opportunity List'!$W290, 0)+IF('Opportunity List'!$G290="Electricity",'Opportunity List'!$Z290,0)</f>
        <v>11420.981412857533</v>
      </c>
      <c r="AC290" s="61">
        <f>IF('Opportunity List'!$F290="Natural Gas",'Opportunity List'!$W290, 0)+IF('Opportunity List'!$G290="Natural Gas",'Opportunity List'!$Z290,0)</f>
        <v>0</v>
      </c>
      <c r="AD290" s="61">
        <f>'Opportunity List'!$Y290*VLOOKUP('Opportunity List'!$T290,'Discount rate'!$B$4:$D$45,3,FALSE)</f>
        <v>3424.8888609261098</v>
      </c>
      <c r="AE290" s="59">
        <v>332487.19416386087</v>
      </c>
      <c r="AF290" s="62" t="s">
        <v>164</v>
      </c>
      <c r="AG290" s="63">
        <v>0</v>
      </c>
      <c r="AH290" s="64">
        <f>'Opportunity List'!$AG290*VLOOKUP('Opportunity List'!$T290,'Discount rate'!$B$4:$D$45,3,FALSE)</f>
        <v>0</v>
      </c>
      <c r="AI290" s="59">
        <f>'Opportunity List'!$AE290-'Opportunity List'!$AH290</f>
        <v>332487.19416386087</v>
      </c>
      <c r="AJ290" s="64">
        <f>'Opportunity List'!$AI290/'Opportunity List'!$AD290</f>
        <v>97.079703215232044</v>
      </c>
      <c r="AK290" s="59">
        <f>'Opportunity List'!$P290*'Opportunity List'!$AE290</f>
        <v>8896109.8149567638</v>
      </c>
      <c r="AL290" s="59">
        <v>8760</v>
      </c>
      <c r="AM290" s="65">
        <v>0.73416091386125115</v>
      </c>
      <c r="AN290" s="65">
        <v>0.70737708618905715</v>
      </c>
      <c r="AO290" s="65">
        <v>0.77544888327844774</v>
      </c>
      <c r="AP290" s="65">
        <v>0.65044048941525867</v>
      </c>
      <c r="AQ290" s="65">
        <v>0.84879841098973807</v>
      </c>
      <c r="AR290" s="65">
        <v>0.62519442546184034</v>
      </c>
      <c r="AS290" s="65" t="e">
        <f>#VALUE!</f>
        <v>#VALUE!</v>
      </c>
      <c r="AT290" s="65" t="e">
        <f>#VALUE!</f>
        <v>#VALUE!</v>
      </c>
      <c r="AU290" s="65" t="e">
        <f>#VALUE!</f>
        <v>#VALUE!</v>
      </c>
      <c r="AV290" s="65" t="e">
        <f>#VALUE!</f>
        <v>#VALUE!</v>
      </c>
      <c r="AW290" s="65" t="e">
        <f>#VALUE!</f>
        <v>#VALUE!</v>
      </c>
      <c r="AX290" s="56" t="str">
        <f>IF('Opportunity List'!$AY290&lt;=0.1,"Early",IF(AND('Opportunity List'!$AY290&gt;0.1,'Opportunity List'!$AY290&lt;=0.25),"Establishing","Mature"))</f>
        <v>Establishing</v>
      </c>
      <c r="AY290" s="105">
        <v>0.25</v>
      </c>
      <c r="AZ290" s="11"/>
      <c r="BA290" s="11"/>
      <c r="BB290" s="11"/>
      <c r="BD290" s="11"/>
      <c r="BE290" s="11"/>
      <c r="BF290" s="11"/>
    </row>
    <row r="291" spans="1:58" x14ac:dyDescent="0.25">
      <c r="A291" s="104">
        <v>376</v>
      </c>
      <c r="B291" s="56" t="s">
        <v>261</v>
      </c>
      <c r="C291" s="56" t="s">
        <v>7</v>
      </c>
      <c r="D291" s="56" t="s">
        <v>172</v>
      </c>
      <c r="E291" s="56" t="s">
        <v>225</v>
      </c>
      <c r="F291" s="56" t="s">
        <v>2</v>
      </c>
      <c r="G291" s="56">
        <v>0</v>
      </c>
      <c r="H291" s="57">
        <v>0</v>
      </c>
      <c r="I291" s="56" t="s">
        <v>174</v>
      </c>
      <c r="J291" s="58">
        <v>4.1820306047916134</v>
      </c>
      <c r="K291" s="59">
        <f>('Opportunity List'!$J291*Convert_PJ_to_MWh)/1000</f>
        <v>1161.6751679976796</v>
      </c>
      <c r="L291" s="59">
        <v>76.673167975557419</v>
      </c>
      <c r="M291" s="59">
        <f>'Opportunity List'!$N291/Convert_GJ_to_MWh</f>
        <v>54543.6</v>
      </c>
      <c r="N291" s="59">
        <v>15151.000012120798</v>
      </c>
      <c r="O291" s="60">
        <v>0.35</v>
      </c>
      <c r="P291" s="59">
        <f>'Opportunity List'!$L291*'Opportunity List'!$O291</f>
        <v>26.835608791445097</v>
      </c>
      <c r="Q291" s="60">
        <v>0.60560706360055538</v>
      </c>
      <c r="R291" s="59">
        <f>'Opportunity List'!$J291*'Opportunity List'!$Q291*Convert_PJ_to_MWh</f>
        <v>703518.68734875671</v>
      </c>
      <c r="S291" s="60">
        <v>5.0133220201544412E-3</v>
      </c>
      <c r="T291" s="59">
        <v>10</v>
      </c>
      <c r="U291" s="59">
        <v>0</v>
      </c>
      <c r="V291" s="59">
        <f>(('Opportunity List'!$R291*'Opportunity List'!$S291)*'Opportunity List'!$O291)*'Opportunity List'!$T291</f>
        <v>12344.380044064841</v>
      </c>
      <c r="W291" s="59">
        <f>'Opportunity List'!$Y291*'Opportunity List'!$P291</f>
        <v>1234.438004406484</v>
      </c>
      <c r="X291" s="59">
        <f>IF('Opportunity List'!$P291=0,0,IF(OR('Opportunity List'!$A291={600,601}),4.52,IF(OR('Opportunity List'!$A291={602,603,604,605}),1.9,('Opportunity List'!$V291/'Opportunity List'!$P291))))</f>
        <v>460.00000000000358</v>
      </c>
      <c r="Y291" s="59">
        <f>IF('Opportunity List'!$X291=0,0,'Opportunity List'!$X291/'Opportunity List'!$T291)</f>
        <v>46.000000000000355</v>
      </c>
      <c r="Z291" s="61">
        <f>'Opportunity List'!$W291*'Opportunity List'!$H291</f>
        <v>0</v>
      </c>
      <c r="AA291" s="61">
        <f>'Opportunity List'!$Z291+'Opportunity List'!$W291</f>
        <v>1234.438004406484</v>
      </c>
      <c r="AB291" s="61">
        <f>IF('Opportunity List'!$F291="Electricity", 'Opportunity List'!$W291, 0)+IF('Opportunity List'!$G291="Electricity",'Opportunity List'!$Z291,0)</f>
        <v>1234.438004406484</v>
      </c>
      <c r="AC291" s="61">
        <f>IF('Opportunity List'!$F291="Natural Gas",'Opportunity List'!$W291, 0)+IF('Opportunity List'!$G291="Natural Gas",'Opportunity List'!$Z291,0)</f>
        <v>0</v>
      </c>
      <c r="AD291" s="61">
        <f>'Opportunity List'!$Y291*VLOOKUP('Opportunity List'!$T291,'Discount rate'!$B$4:$D$45,3,FALSE)</f>
        <v>369.08475088290254</v>
      </c>
      <c r="AE291" s="59">
        <v>67815.937149270481</v>
      </c>
      <c r="AF291" s="62" t="s">
        <v>164</v>
      </c>
      <c r="AG291" s="63">
        <v>0</v>
      </c>
      <c r="AH291" s="64">
        <f>'Opportunity List'!$AG291*VLOOKUP('Opportunity List'!$T291,'Discount rate'!$B$4:$D$45,3,FALSE)</f>
        <v>0</v>
      </c>
      <c r="AI291" s="59">
        <f>'Opportunity List'!$AE291-'Opportunity List'!$AH291</f>
        <v>67815.937149270481</v>
      </c>
      <c r="AJ291" s="64">
        <f>'Opportunity List'!$AI291/'Opportunity List'!$AD291</f>
        <v>183.74082642819906</v>
      </c>
      <c r="AK291" s="59">
        <f>'Opportunity List'!$P291*'Opportunity List'!$AE291</f>
        <v>1819881.9591630511</v>
      </c>
      <c r="AL291" s="59">
        <v>8760</v>
      </c>
      <c r="AM291" s="65">
        <v>0.73416091386125115</v>
      </c>
      <c r="AN291" s="65">
        <v>0.70737708618905715</v>
      </c>
      <c r="AO291" s="65">
        <v>0.77544888327844774</v>
      </c>
      <c r="AP291" s="65">
        <v>0.65044048941525867</v>
      </c>
      <c r="AQ291" s="65">
        <v>0.84879841098973807</v>
      </c>
      <c r="AR291" s="65">
        <v>0.62519442546184034</v>
      </c>
      <c r="AS291" s="65" t="e">
        <f>#VALUE!</f>
        <v>#VALUE!</v>
      </c>
      <c r="AT291" s="65" t="e">
        <f>#VALUE!</f>
        <v>#VALUE!</v>
      </c>
      <c r="AU291" s="65" t="e">
        <f>#VALUE!</f>
        <v>#VALUE!</v>
      </c>
      <c r="AV291" s="65" t="e">
        <f>#VALUE!</f>
        <v>#VALUE!</v>
      </c>
      <c r="AW291" s="65" t="e">
        <f>#VALUE!</f>
        <v>#VALUE!</v>
      </c>
      <c r="AX291" s="56" t="str">
        <f>IF('Opportunity List'!$AY291&lt;=0.1,"Early",IF(AND('Opportunity List'!$AY291&gt;0.1,'Opportunity List'!$AY291&lt;=0.25),"Establishing","Mature"))</f>
        <v>Establishing</v>
      </c>
      <c r="AY291" s="105">
        <v>0.25</v>
      </c>
      <c r="AZ291" s="11"/>
      <c r="BA291" s="11"/>
      <c r="BB291" s="11"/>
      <c r="BD291" s="11"/>
      <c r="BE291" s="11"/>
      <c r="BF291" s="11"/>
    </row>
    <row r="292" spans="1:58" x14ac:dyDescent="0.25">
      <c r="A292" s="104">
        <v>173</v>
      </c>
      <c r="B292" s="56" t="s">
        <v>279</v>
      </c>
      <c r="C292" s="56" t="s">
        <v>7</v>
      </c>
      <c r="D292" s="56" t="s">
        <v>172</v>
      </c>
      <c r="E292" s="56" t="s">
        <v>225</v>
      </c>
      <c r="F292" s="56" t="s">
        <v>2</v>
      </c>
      <c r="G292" s="56">
        <v>0</v>
      </c>
      <c r="H292" s="57">
        <v>0</v>
      </c>
      <c r="I292" s="56" t="s">
        <v>174</v>
      </c>
      <c r="J292" s="58">
        <v>4.1820306047916134</v>
      </c>
      <c r="K292" s="59">
        <f>('Opportunity List'!$J292*Convert_PJ_to_MWh)/1000</f>
        <v>1161.6751679976796</v>
      </c>
      <c r="L292" s="59">
        <v>28.461948550662754</v>
      </c>
      <c r="M292" s="59">
        <f>'Opportunity List'!$N292/Convert_GJ_to_MWh</f>
        <v>146934.09333333335</v>
      </c>
      <c r="N292" s="59">
        <v>40815.025958577949</v>
      </c>
      <c r="O292" s="60">
        <v>0.3</v>
      </c>
      <c r="P292" s="59">
        <f>'Opportunity List'!$L292*'Opportunity List'!$O292</f>
        <v>8.5385845651988266</v>
      </c>
      <c r="Q292" s="60">
        <v>0.60560706360055538</v>
      </c>
      <c r="R292" s="59">
        <f>'Opportunity List'!$J292*'Opportunity List'!$Q292*Convert_PJ_to_MWh</f>
        <v>703518.68734875671</v>
      </c>
      <c r="S292" s="60">
        <v>1.3952120249279762E-2</v>
      </c>
      <c r="T292" s="59">
        <v>10</v>
      </c>
      <c r="U292" s="59">
        <v>0</v>
      </c>
      <c r="V292" s="59">
        <f>(('Opportunity List'!$R292*'Opportunity List'!$S292)*'Opportunity List'!$O292)*'Opportunity List'!$T292</f>
        <v>29446.731970515917</v>
      </c>
      <c r="W292" s="59">
        <f>'Opportunity List'!$Y292*'Opportunity List'!$P292</f>
        <v>2944.6731970515921</v>
      </c>
      <c r="X292" s="59">
        <f>IF('Opportunity List'!$P292=0,0,IF(OR('Opportunity List'!$A292={600,601}),4.52,IF(OR('Opportunity List'!$A292={602,603,604,605}),1.9,('Opportunity List'!$V292/'Opportunity List'!$P292))))</f>
        <v>3448.6666666666938</v>
      </c>
      <c r="Y292" s="59">
        <f>IF('Opportunity List'!$X292=0,0,'Opportunity List'!$X292/'Opportunity List'!$T292)</f>
        <v>344.8666666666694</v>
      </c>
      <c r="Z292" s="61">
        <f>'Opportunity List'!$W292*'Opportunity List'!$H292</f>
        <v>0</v>
      </c>
      <c r="AA292" s="61">
        <f>'Opportunity List'!$Z292+'Opportunity List'!$W292</f>
        <v>2944.6731970515921</v>
      </c>
      <c r="AB292" s="61">
        <f>IF('Opportunity List'!$F292="Electricity", 'Opportunity List'!$W292, 0)+IF('Opportunity List'!$G292="Electricity",'Opportunity List'!$Z292,0)</f>
        <v>2944.6731970515921</v>
      </c>
      <c r="AC292" s="61">
        <f>IF('Opportunity List'!$F292="Natural Gas",'Opportunity List'!$W292, 0)+IF('Opportunity List'!$G292="Natural Gas",'Opportunity List'!$Z292,0)</f>
        <v>0</v>
      </c>
      <c r="AD292" s="61">
        <f>'Opportunity List'!$Y292*VLOOKUP('Opportunity List'!$T292,'Discount rate'!$B$4:$D$45,3,FALSE)</f>
        <v>2767.0658207496454</v>
      </c>
      <c r="AE292" s="59">
        <v>347339.31911709689</v>
      </c>
      <c r="AF292" s="62" t="s">
        <v>164</v>
      </c>
      <c r="AG292" s="63">
        <v>0</v>
      </c>
      <c r="AH292" s="64">
        <f>'Opportunity List'!$AG292*VLOOKUP('Opportunity List'!$T292,'Discount rate'!$B$4:$D$45,3,FALSE)</f>
        <v>0</v>
      </c>
      <c r="AI292" s="59">
        <f>'Opportunity List'!$AE292-'Opportunity List'!$AH292</f>
        <v>347339.31911709689</v>
      </c>
      <c r="AJ292" s="64">
        <f>'Opportunity List'!$AI292/'Opportunity List'!$AD292</f>
        <v>125.52622222155769</v>
      </c>
      <c r="AK292" s="59">
        <f>'Opportunity List'!$P292*'Opportunity List'!$AE292</f>
        <v>2965786.1490999134</v>
      </c>
      <c r="AL292" s="59">
        <v>8760</v>
      </c>
      <c r="AM292" s="65">
        <v>0.73416091386125104</v>
      </c>
      <c r="AN292" s="65">
        <v>0.70737708618905726</v>
      </c>
      <c r="AO292" s="65">
        <v>0.77544888327844763</v>
      </c>
      <c r="AP292" s="65">
        <v>0.65044048941525856</v>
      </c>
      <c r="AQ292" s="65">
        <v>0.84879841098973818</v>
      </c>
      <c r="AR292" s="65">
        <v>0.62519442546184045</v>
      </c>
      <c r="AS292" s="65" t="e">
        <f>#VALUE!</f>
        <v>#VALUE!</v>
      </c>
      <c r="AT292" s="65" t="e">
        <f>#VALUE!</f>
        <v>#VALUE!</v>
      </c>
      <c r="AU292" s="65" t="e">
        <f>#VALUE!</f>
        <v>#VALUE!</v>
      </c>
      <c r="AV292" s="65" t="e">
        <f>#VALUE!</f>
        <v>#VALUE!</v>
      </c>
      <c r="AW292" s="65" t="e">
        <f>#VALUE!</f>
        <v>#VALUE!</v>
      </c>
      <c r="AX292" s="56" t="str">
        <f>IF('Opportunity List'!$AY292&lt;=0.1,"Early",IF(AND('Opportunity List'!$AY292&gt;0.1,'Opportunity List'!$AY292&lt;=0.25),"Establishing","Mature"))</f>
        <v>Establishing</v>
      </c>
      <c r="AY292" s="105">
        <v>0.25</v>
      </c>
      <c r="AZ292" s="11"/>
      <c r="BA292" s="11"/>
      <c r="BB292" s="11"/>
      <c r="BD292" s="11"/>
      <c r="BE292" s="11"/>
      <c r="BF292" s="11"/>
    </row>
    <row r="293" spans="1:58" x14ac:dyDescent="0.25">
      <c r="A293" s="104">
        <v>35</v>
      </c>
      <c r="B293" s="56" t="s">
        <v>293</v>
      </c>
      <c r="C293" s="56" t="s">
        <v>7</v>
      </c>
      <c r="D293" s="56" t="s">
        <v>172</v>
      </c>
      <c r="E293" s="56" t="s">
        <v>225</v>
      </c>
      <c r="F293" s="56" t="s">
        <v>2</v>
      </c>
      <c r="G293" s="56">
        <v>0</v>
      </c>
      <c r="H293" s="57">
        <v>0</v>
      </c>
      <c r="I293" s="56" t="s">
        <v>174</v>
      </c>
      <c r="J293" s="58">
        <v>4.1820306047916134</v>
      </c>
      <c r="K293" s="59">
        <f>('Opportunity List'!$J293*Convert_PJ_to_MWh)/1000</f>
        <v>1161.6751679976796</v>
      </c>
      <c r="L293" s="59">
        <v>75.960639032301472</v>
      </c>
      <c r="M293" s="59">
        <f>'Opportunity List'!$N293/Convert_GJ_to_MWh</f>
        <v>55055.232000000004</v>
      </c>
      <c r="N293" s="59">
        <v>15293.120012234496</v>
      </c>
      <c r="O293" s="60">
        <v>0.3</v>
      </c>
      <c r="P293" s="59">
        <f>'Opportunity List'!$L293*'Opportunity List'!$O293</f>
        <v>22.788191709690441</v>
      </c>
      <c r="Q293" s="60">
        <v>0.60560706360055538</v>
      </c>
      <c r="R293" s="59">
        <f>'Opportunity List'!$J293*'Opportunity List'!$Q293*Convert_PJ_to_MWh</f>
        <v>703518.68734875671</v>
      </c>
      <c r="S293" s="60">
        <v>1.4690372168438999E-2</v>
      </c>
      <c r="T293" s="59">
        <v>15</v>
      </c>
      <c r="U293" s="59">
        <v>0</v>
      </c>
      <c r="V293" s="59">
        <f>(('Opportunity List'!$R293*'Opportunity List'!$S293)*'Opportunity List'!$O293)*'Opportunity List'!$T293</f>
        <v>46507.281050722107</v>
      </c>
      <c r="W293" s="59">
        <f>'Opportunity List'!$Y293*'Opportunity List'!$P293</f>
        <v>3100.485403381474</v>
      </c>
      <c r="X293" s="59">
        <f>IF('Opportunity List'!$P293=0,0,IF(OR('Opportunity List'!$A293={600,601}),4.52,IF(OR('Opportunity List'!$A293={602,603,604,605}),1.9,('Opportunity List'!$V293/'Opportunity List'!$P293))))</f>
        <v>2040.8500000000163</v>
      </c>
      <c r="Y293" s="59">
        <f>IF('Opportunity List'!$X293=0,0,'Opportunity List'!$X293/'Opportunity List'!$T293)</f>
        <v>136.05666666666775</v>
      </c>
      <c r="Z293" s="61">
        <f>'Opportunity List'!$W293*'Opportunity List'!$H293</f>
        <v>0</v>
      </c>
      <c r="AA293" s="61">
        <f>'Opportunity List'!$Z293+'Opportunity List'!$W293</f>
        <v>3100.485403381474</v>
      </c>
      <c r="AB293" s="61">
        <f>IF('Opportunity List'!$F293="Electricity", 'Opportunity List'!$W293, 0)+IF('Opportunity List'!$G293="Electricity",'Opportunity List'!$Z293,0)</f>
        <v>3100.485403381474</v>
      </c>
      <c r="AC293" s="61">
        <f>IF('Opportunity List'!$F293="Natural Gas",'Opportunity List'!$W293, 0)+IF('Opportunity List'!$G293="Natural Gas",'Opportunity List'!$Z293,0)</f>
        <v>0</v>
      </c>
      <c r="AD293" s="61">
        <f>'Opportunity List'!$Y293*VLOOKUP('Opportunity List'!$T293,'Discount rate'!$B$4:$D$45,3,FALSE)</f>
        <v>1375.2490864884776</v>
      </c>
      <c r="AE293" s="59">
        <v>461670.03367003368</v>
      </c>
      <c r="AF293" s="62" t="s">
        <v>164</v>
      </c>
      <c r="AG293" s="63">
        <v>0</v>
      </c>
      <c r="AH293" s="64">
        <f>'Opportunity List'!$AG293*VLOOKUP('Opportunity List'!$T293,'Discount rate'!$B$4:$D$45,3,FALSE)</f>
        <v>0</v>
      </c>
      <c r="AI293" s="59">
        <f>'Opportunity List'!$AE293-'Opportunity List'!$AH293</f>
        <v>461670.03367003368</v>
      </c>
      <c r="AJ293" s="64">
        <f>'Opportunity List'!$AI293/'Opportunity List'!$AD293</f>
        <v>335.69921129622344</v>
      </c>
      <c r="AK293" s="59">
        <f>'Opportunity List'!$P293*'Opportunity List'!$AE293</f>
        <v>10520625.233891968</v>
      </c>
      <c r="AL293" s="59">
        <v>8760</v>
      </c>
      <c r="AM293" s="65">
        <v>0.73416091386125115</v>
      </c>
      <c r="AN293" s="65">
        <v>0.70737708618905715</v>
      </c>
      <c r="AO293" s="65">
        <v>0.77544888327844774</v>
      </c>
      <c r="AP293" s="65">
        <v>0.65044048941525867</v>
      </c>
      <c r="AQ293" s="65">
        <v>0.84879841098973807</v>
      </c>
      <c r="AR293" s="65">
        <v>0.62519442546184034</v>
      </c>
      <c r="AS293" s="65" t="e">
        <f>#VALUE!</f>
        <v>#VALUE!</v>
      </c>
      <c r="AT293" s="65" t="e">
        <f>#VALUE!</f>
        <v>#VALUE!</v>
      </c>
      <c r="AU293" s="65" t="e">
        <f>#VALUE!</f>
        <v>#VALUE!</v>
      </c>
      <c r="AV293" s="65" t="e">
        <f>#VALUE!</f>
        <v>#VALUE!</v>
      </c>
      <c r="AW293" s="65" t="e">
        <f>#VALUE!</f>
        <v>#VALUE!</v>
      </c>
      <c r="AX293" s="56" t="str">
        <f>IF('Opportunity List'!$AY293&lt;=0.1,"Early",IF(AND('Opportunity List'!$AY293&gt;0.1,'Opportunity List'!$AY293&lt;=0.25),"Establishing","Mature"))</f>
        <v>Establishing</v>
      </c>
      <c r="AY293" s="105">
        <v>0.25</v>
      </c>
      <c r="AZ293" s="11"/>
      <c r="BA293" s="11"/>
      <c r="BB293" s="11"/>
      <c r="BD293" s="11"/>
      <c r="BE293" s="11"/>
      <c r="BF293" s="11"/>
    </row>
    <row r="294" spans="1:58" x14ac:dyDescent="0.25">
      <c r="A294" s="104">
        <v>258</v>
      </c>
      <c r="B294" s="56" t="s">
        <v>311</v>
      </c>
      <c r="C294" s="56" t="s">
        <v>7</v>
      </c>
      <c r="D294" s="56" t="s">
        <v>172</v>
      </c>
      <c r="E294" s="56" t="s">
        <v>225</v>
      </c>
      <c r="F294" s="56" t="s">
        <v>2</v>
      </c>
      <c r="G294" s="56">
        <v>0</v>
      </c>
      <c r="H294" s="57">
        <v>0</v>
      </c>
      <c r="I294" s="56" t="s">
        <v>174</v>
      </c>
      <c r="J294" s="58">
        <v>4.1820306047916134</v>
      </c>
      <c r="K294" s="59">
        <f>('Opportunity List'!$J294*Convert_PJ_to_MWh)/1000</f>
        <v>1161.6751679976796</v>
      </c>
      <c r="L294" s="59">
        <v>51.363499389398008</v>
      </c>
      <c r="M294" s="59">
        <f>'Opportunity List'!$N294/Convert_GJ_to_MWh</f>
        <v>81420.281999999992</v>
      </c>
      <c r="N294" s="59">
        <v>22616.745018093392</v>
      </c>
      <c r="O294" s="60">
        <v>0.3</v>
      </c>
      <c r="P294" s="59">
        <f>'Opportunity List'!$L294*'Opportunity List'!$O294</f>
        <v>15.409049816819401</v>
      </c>
      <c r="Q294" s="60">
        <v>0.60560706360055538</v>
      </c>
      <c r="R294" s="59">
        <f>'Opportunity List'!$J294*'Opportunity List'!$Q294*Convert_PJ_to_MWh</f>
        <v>703518.68734875671</v>
      </c>
      <c r="S294" s="60">
        <v>3.2717299326336081E-2</v>
      </c>
      <c r="T294" s="59">
        <v>15</v>
      </c>
      <c r="U294" s="59">
        <v>0</v>
      </c>
      <c r="V294" s="59">
        <f>(('Opportunity List'!$R294*'Opportunity List'!$S294)*'Opportunity List'!$O294)*'Opportunity List'!$T294</f>
        <v>103577.54164047145</v>
      </c>
      <c r="W294" s="59">
        <f>'Opportunity List'!$Y294*'Opportunity List'!$P294</f>
        <v>6905.1694426980966</v>
      </c>
      <c r="X294" s="59">
        <f>IF('Opportunity List'!$P294=0,0,IF(OR('Opportunity List'!$A294={600,601}),4.52,IF(OR('Opportunity List'!$A294={602,603,604,605}),1.9,('Opportunity List'!$V294/'Opportunity List'!$P294))))</f>
        <v>6721.8642857143413</v>
      </c>
      <c r="Y294" s="59">
        <f>IF('Opportunity List'!$X294=0,0,'Opportunity List'!$X294/'Opportunity List'!$T294)</f>
        <v>448.12428571428944</v>
      </c>
      <c r="Z294" s="61">
        <f>'Opportunity List'!$W294*'Opportunity List'!$H294</f>
        <v>0</v>
      </c>
      <c r="AA294" s="61">
        <f>'Opportunity List'!$Z294+'Opportunity List'!$W294</f>
        <v>6905.1694426980966</v>
      </c>
      <c r="AB294" s="61">
        <f>IF('Opportunity List'!$F294="Electricity", 'Opportunity List'!$W294, 0)+IF('Opportunity List'!$G294="Electricity",'Opportunity List'!$Z294,0)</f>
        <v>6905.1694426980966</v>
      </c>
      <c r="AC294" s="61">
        <f>IF('Opportunity List'!$F294="Natural Gas",'Opportunity List'!$W294, 0)+IF('Opportunity List'!$G294="Natural Gas",'Opportunity List'!$Z294,0)</f>
        <v>0</v>
      </c>
      <c r="AD294" s="61">
        <f>'Opportunity List'!$Y294*VLOOKUP('Opportunity List'!$T294,'Discount rate'!$B$4:$D$45,3,FALSE)</f>
        <v>4529.6017436009988</v>
      </c>
      <c r="AE294" s="59">
        <v>377079.89898989903</v>
      </c>
      <c r="AF294" s="62" t="s">
        <v>168</v>
      </c>
      <c r="AG294" s="63">
        <v>0</v>
      </c>
      <c r="AH294" s="64">
        <f>'Opportunity List'!$AG294*VLOOKUP('Opportunity List'!$T294,'Discount rate'!$B$4:$D$45,3,FALSE)</f>
        <v>0</v>
      </c>
      <c r="AI294" s="59">
        <f>'Opportunity List'!$AE294-'Opportunity List'!$AH294</f>
        <v>377079.89898989903</v>
      </c>
      <c r="AJ294" s="64">
        <f>'Opportunity List'!$AI294/'Opportunity List'!$AD294</f>
        <v>83.247914570547522</v>
      </c>
      <c r="AK294" s="59">
        <f>'Opportunity List'!$P294*'Opportunity List'!$AE294</f>
        <v>5810442.9484565817</v>
      </c>
      <c r="AL294" s="59">
        <v>8760</v>
      </c>
      <c r="AM294" s="65">
        <v>0.73416091386125115</v>
      </c>
      <c r="AN294" s="65">
        <v>0.70737708618905715</v>
      </c>
      <c r="AO294" s="65">
        <v>0.77544888327844774</v>
      </c>
      <c r="AP294" s="65">
        <v>0.65044048941525867</v>
      </c>
      <c r="AQ294" s="65">
        <v>0.84879841098973807</v>
      </c>
      <c r="AR294" s="65">
        <v>0.62519442546184034</v>
      </c>
      <c r="AS294" s="65" t="e">
        <f>#VALUE!</f>
        <v>#VALUE!</v>
      </c>
      <c r="AT294" s="65" t="e">
        <f>#VALUE!</f>
        <v>#VALUE!</v>
      </c>
      <c r="AU294" s="65" t="e">
        <f>#VALUE!</f>
        <v>#VALUE!</v>
      </c>
      <c r="AV294" s="65" t="e">
        <f>#VALUE!</f>
        <v>#VALUE!</v>
      </c>
      <c r="AW294" s="65" t="e">
        <f>#VALUE!</f>
        <v>#VALUE!</v>
      </c>
      <c r="AX294" s="56" t="str">
        <f>IF('Opportunity List'!$AY294&lt;=0.1,"Early",IF(AND('Opportunity List'!$AY294&gt;0.1,'Opportunity List'!$AY294&lt;=0.25),"Establishing","Mature"))</f>
        <v>Establishing</v>
      </c>
      <c r="AY294" s="105">
        <v>0.25</v>
      </c>
      <c r="AZ294" s="11"/>
      <c r="BA294" s="11"/>
      <c r="BB294" s="11"/>
      <c r="BD294" s="11"/>
      <c r="BE294" s="11"/>
      <c r="BF294" s="11"/>
    </row>
    <row r="295" spans="1:58" x14ac:dyDescent="0.25">
      <c r="A295" s="104">
        <v>155</v>
      </c>
      <c r="B295" s="56" t="s">
        <v>319</v>
      </c>
      <c r="C295" s="56" t="s">
        <v>7</v>
      </c>
      <c r="D295" s="56" t="s">
        <v>172</v>
      </c>
      <c r="E295" s="56" t="s">
        <v>225</v>
      </c>
      <c r="F295" s="56" t="s">
        <v>2</v>
      </c>
      <c r="G295" s="56">
        <v>0</v>
      </c>
      <c r="H295" s="57">
        <v>0</v>
      </c>
      <c r="I295" s="56" t="s">
        <v>174</v>
      </c>
      <c r="J295" s="58">
        <v>4.1820306047916134</v>
      </c>
      <c r="K295" s="59">
        <f>('Opportunity List'!$J295*Convert_PJ_to_MWh)/1000</f>
        <v>1161.6751679976796</v>
      </c>
      <c r="L295" s="59">
        <v>48.807292570701406</v>
      </c>
      <c r="M295" s="59">
        <f>'Opportunity List'!$N295/Convert_GJ_to_MWh</f>
        <v>85684.54393846156</v>
      </c>
      <c r="N295" s="59">
        <v>23801.262224169219</v>
      </c>
      <c r="O295" s="60">
        <v>0.5</v>
      </c>
      <c r="P295" s="59">
        <f>'Opportunity List'!$L295*'Opportunity List'!$O295</f>
        <v>24.403646285350703</v>
      </c>
      <c r="Q295" s="60">
        <v>0.60560706360055538</v>
      </c>
      <c r="R295" s="59">
        <f>'Opportunity List'!$J295*'Opportunity List'!$Q295*Convert_PJ_to_MWh</f>
        <v>703518.68734875671</v>
      </c>
      <c r="S295" s="60">
        <v>3.2363912755213123E-2</v>
      </c>
      <c r="T295" s="59">
        <v>15</v>
      </c>
      <c r="U295" s="59">
        <v>0</v>
      </c>
      <c r="V295" s="59">
        <f>(('Opportunity List'!$R295*'Opportunity List'!$S295)*'Opportunity List'!$O295)*'Opportunity List'!$T295</f>
        <v>170764.63064262914</v>
      </c>
      <c r="W295" s="59">
        <f>'Opportunity List'!$Y295*'Opportunity List'!$P295</f>
        <v>11384.308709508608</v>
      </c>
      <c r="X295" s="59">
        <f>IF('Opportunity List'!$P295=0,0,IF(OR('Opportunity List'!$A295={600,601}),4.52,IF(OR('Opportunity List'!$A295={602,603,604,605}),1.9,('Opportunity List'!$V295/'Opportunity List'!$P295))))</f>
        <v>6997.5047435897995</v>
      </c>
      <c r="Y295" s="59">
        <f>IF('Opportunity List'!$X295=0,0,'Opportunity List'!$X295/'Opportunity List'!$T295)</f>
        <v>466.50031623931994</v>
      </c>
      <c r="Z295" s="61">
        <f>'Opportunity List'!$W295*'Opportunity List'!$H295</f>
        <v>0</v>
      </c>
      <c r="AA295" s="61">
        <f>'Opportunity List'!$Z295+'Opportunity List'!$W295</f>
        <v>11384.308709508608</v>
      </c>
      <c r="AB295" s="61">
        <f>IF('Opportunity List'!$F295="Electricity", 'Opportunity List'!$W295, 0)+IF('Opportunity List'!$G295="Electricity",'Opportunity List'!$Z295,0)</f>
        <v>11384.308709508608</v>
      </c>
      <c r="AC295" s="61">
        <f>IF('Opportunity List'!$F295="Natural Gas",'Opportunity List'!$W295, 0)+IF('Opportunity List'!$G295="Natural Gas",'Opportunity List'!$Z295,0)</f>
        <v>0</v>
      </c>
      <c r="AD295" s="61">
        <f>'Opportunity List'!$Y295*VLOOKUP('Opportunity List'!$T295,'Discount rate'!$B$4:$D$45,3,FALSE)</f>
        <v>4715.345079903268</v>
      </c>
      <c r="AE295" s="59">
        <v>119707.36803936804</v>
      </c>
      <c r="AF295" s="62" t="s">
        <v>164</v>
      </c>
      <c r="AG295" s="63">
        <v>0</v>
      </c>
      <c r="AH295" s="64">
        <f>'Opportunity List'!$AG295*VLOOKUP('Opportunity List'!$T295,'Discount rate'!$B$4:$D$45,3,FALSE)</f>
        <v>0</v>
      </c>
      <c r="AI295" s="59">
        <f>'Opportunity List'!$AE295-'Opportunity List'!$AH295</f>
        <v>119707.36803936804</v>
      </c>
      <c r="AJ295" s="64">
        <f>'Opportunity List'!$AI295/'Opportunity List'!$AD295</f>
        <v>25.38676724839484</v>
      </c>
      <c r="AK295" s="59">
        <f>'Opportunity List'!$P295*'Opportunity List'!$AE295</f>
        <v>2921296.2673830334</v>
      </c>
      <c r="AL295" s="59">
        <v>8760</v>
      </c>
      <c r="AM295" s="65">
        <v>0.73416091386125115</v>
      </c>
      <c r="AN295" s="65">
        <v>0.70737708618905715</v>
      </c>
      <c r="AO295" s="65">
        <v>0.77544888327844774</v>
      </c>
      <c r="AP295" s="65">
        <v>0.65044048941525867</v>
      </c>
      <c r="AQ295" s="65">
        <v>0.84879841098973807</v>
      </c>
      <c r="AR295" s="65">
        <v>0.62519442546184034</v>
      </c>
      <c r="AS295" s="65" t="e">
        <f>#VALUE!</f>
        <v>#VALUE!</v>
      </c>
      <c r="AT295" s="65" t="e">
        <f>#VALUE!</f>
        <v>#VALUE!</v>
      </c>
      <c r="AU295" s="65" t="e">
        <f>#VALUE!</f>
        <v>#VALUE!</v>
      </c>
      <c r="AV295" s="65" t="e">
        <f>#VALUE!</f>
        <v>#VALUE!</v>
      </c>
      <c r="AW295" s="65" t="e">
        <f>#VALUE!</f>
        <v>#VALUE!</v>
      </c>
      <c r="AX295" s="56" t="str">
        <f>IF('Opportunity List'!$AY295&lt;=0.1,"Early",IF(AND('Opportunity List'!$AY295&gt;0.1,'Opportunity List'!$AY295&lt;=0.25),"Establishing","Mature"))</f>
        <v>Establishing</v>
      </c>
      <c r="AY295" s="105">
        <v>0.25</v>
      </c>
      <c r="AZ295" s="11"/>
      <c r="BA295" s="11"/>
      <c r="BB295" s="11"/>
      <c r="BD295" s="11"/>
      <c r="BE295" s="11"/>
      <c r="BF295" s="11"/>
    </row>
    <row r="296" spans="1:58" x14ac:dyDescent="0.25">
      <c r="A296" s="104">
        <v>140</v>
      </c>
      <c r="B296" s="56" t="s">
        <v>171</v>
      </c>
      <c r="C296" s="56" t="s">
        <v>7</v>
      </c>
      <c r="D296" s="56" t="s">
        <v>172</v>
      </c>
      <c r="E296" s="56" t="s">
        <v>173</v>
      </c>
      <c r="F296" s="56" t="s">
        <v>2</v>
      </c>
      <c r="G296" s="56">
        <v>0</v>
      </c>
      <c r="H296" s="57">
        <v>0</v>
      </c>
      <c r="I296" s="56" t="s">
        <v>174</v>
      </c>
      <c r="J296" s="58">
        <v>4.1820306047916134</v>
      </c>
      <c r="K296" s="59">
        <f>('Opportunity List'!$J296*Convert_PJ_to_MWh)/1000</f>
        <v>1161.6751679976796</v>
      </c>
      <c r="L296" s="59">
        <v>50.424174952130095</v>
      </c>
      <c r="M296" s="59">
        <f>'Opportunity List'!$N296/Convert_GJ_to_MWh</f>
        <v>82937.016000000003</v>
      </c>
      <c r="N296" s="59">
        <v>23038.060018430446</v>
      </c>
      <c r="O296" s="60">
        <v>0.3</v>
      </c>
      <c r="P296" s="59">
        <f>'Opportunity List'!$L296*'Opportunity List'!$O296</f>
        <v>15.127252485639028</v>
      </c>
      <c r="Q296" s="60">
        <v>0.19480115101958223</v>
      </c>
      <c r="R296" s="59">
        <f>'Opportunity List'!$J296*'Opportunity List'!$Q296*Convert_PJ_to_MWh</f>
        <v>226295.65983681456</v>
      </c>
      <c r="S296" s="60">
        <v>0.51249592004341593</v>
      </c>
      <c r="T296" s="59">
        <v>10</v>
      </c>
      <c r="U296" s="59">
        <v>0</v>
      </c>
      <c r="V296" s="59">
        <f>(('Opportunity List'!$R296*'Opportunity List'!$S296)*'Opportunity List'!$O296)*'Opportunity List'!$T296</f>
        <v>347926.80716970051</v>
      </c>
      <c r="W296" s="59">
        <f>'Opportunity List'!$Y296*'Opportunity List'!$P296</f>
        <v>34792.680716970055</v>
      </c>
      <c r="X296" s="59">
        <f>IF('Opportunity List'!$P296=0,0,IF(OR('Opportunity List'!$A296={600,601}),4.52,IF(OR('Opportunity List'!$A296={602,603,604,605}),1.9,('Opportunity List'!$V296/'Opportunity List'!$P296))))</f>
        <v>23000.000000000189</v>
      </c>
      <c r="Y296" s="59">
        <f>IF('Opportunity List'!$X296=0,0,'Opportunity List'!$X296/'Opportunity List'!$T296)</f>
        <v>2300.0000000000191</v>
      </c>
      <c r="Z296" s="61">
        <f>'Opportunity List'!$W296*'Opportunity List'!$H296</f>
        <v>0</v>
      </c>
      <c r="AA296" s="61">
        <f>'Opportunity List'!$Z296+'Opportunity List'!$W296</f>
        <v>34792.680716970055</v>
      </c>
      <c r="AB296" s="61">
        <f>IF('Opportunity List'!$F296="Electricity", 'Opportunity List'!$W296, 0)+IF('Opportunity List'!$G296="Electricity",'Opportunity List'!$Z296,0)</f>
        <v>34792.680716970055</v>
      </c>
      <c r="AC296" s="61">
        <f>IF('Opportunity List'!$F296="Natural Gas",'Opportunity List'!$W296, 0)+IF('Opportunity List'!$G296="Natural Gas",'Opportunity List'!$Z296,0)</f>
        <v>0</v>
      </c>
      <c r="AD296" s="61">
        <f>'Opportunity List'!$Y296*VLOOKUP('Opportunity List'!$T296,'Discount rate'!$B$4:$D$45,3,FALSE)</f>
        <v>18454.237544145137</v>
      </c>
      <c r="AE296" s="59">
        <v>5216610.5499438839</v>
      </c>
      <c r="AF296" s="62" t="s">
        <v>164</v>
      </c>
      <c r="AG296" s="63">
        <v>0</v>
      </c>
      <c r="AH296" s="64">
        <f>'Opportunity List'!$AG296*VLOOKUP('Opportunity List'!$T296,'Discount rate'!$B$4:$D$45,3,FALSE)</f>
        <v>0</v>
      </c>
      <c r="AI296" s="59">
        <f>'Opportunity List'!$AE296-'Opportunity List'!$AH296</f>
        <v>5216610.5499438839</v>
      </c>
      <c r="AJ296" s="64">
        <f>'Opportunity List'!$AI296/'Opportunity List'!$AD296</f>
        <v>282.67819450492152</v>
      </c>
      <c r="AK296" s="59">
        <f>'Opportunity List'!$P296*'Opportunity List'!$AE296</f>
        <v>78912984.908249393</v>
      </c>
      <c r="AL296" s="59">
        <v>8760</v>
      </c>
      <c r="AM296" s="65">
        <v>0.73416091386125115</v>
      </c>
      <c r="AN296" s="65">
        <v>0.70737708618905715</v>
      </c>
      <c r="AO296" s="65">
        <v>0.77544888327844774</v>
      </c>
      <c r="AP296" s="65">
        <v>0.65044048941525867</v>
      </c>
      <c r="AQ296" s="65">
        <v>0.84879841098973807</v>
      </c>
      <c r="AR296" s="65">
        <v>0.62519442546184034</v>
      </c>
      <c r="AS296" s="65" t="e">
        <f>#VALUE!</f>
        <v>#VALUE!</v>
      </c>
      <c r="AT296" s="65" t="e">
        <f>#VALUE!</f>
        <v>#VALUE!</v>
      </c>
      <c r="AU296" s="65" t="e">
        <f>#VALUE!</f>
        <v>#VALUE!</v>
      </c>
      <c r="AV296" s="65" t="e">
        <f>#VALUE!</f>
        <v>#VALUE!</v>
      </c>
      <c r="AW296" s="65" t="e">
        <f>#VALUE!</f>
        <v>#VALUE!</v>
      </c>
      <c r="AX296" s="56" t="str">
        <f>IF('Opportunity List'!$AY296&lt;=0.1,"Early",IF(AND('Opportunity List'!$AY296&gt;0.1,'Opportunity List'!$AY296&lt;=0.25),"Establishing","Mature"))</f>
        <v>Establishing</v>
      </c>
      <c r="AY296" s="105">
        <v>0.25</v>
      </c>
      <c r="AZ296" s="11"/>
      <c r="BA296" s="11"/>
      <c r="BB296" s="11"/>
      <c r="BD296" s="11"/>
      <c r="BE296" s="11"/>
      <c r="BF296" s="11"/>
    </row>
    <row r="297" spans="1:58" x14ac:dyDescent="0.25">
      <c r="A297" s="104">
        <v>142</v>
      </c>
      <c r="B297" s="56" t="s">
        <v>171</v>
      </c>
      <c r="C297" s="56" t="s">
        <v>7</v>
      </c>
      <c r="D297" s="56" t="s">
        <v>172</v>
      </c>
      <c r="E297" s="56" t="s">
        <v>173</v>
      </c>
      <c r="F297" s="56" t="s">
        <v>167</v>
      </c>
      <c r="G297" s="56">
        <v>0</v>
      </c>
      <c r="H297" s="57">
        <v>0</v>
      </c>
      <c r="I297" s="56" t="s">
        <v>174</v>
      </c>
      <c r="J297" s="58">
        <v>4.3100325969481048</v>
      </c>
      <c r="K297" s="59">
        <f>('Opportunity List'!$J297*Convert_PJ_to_MWh)/1000</f>
        <v>1197.2312769300388</v>
      </c>
      <c r="L297" s="59">
        <v>29.020466323371096</v>
      </c>
      <c r="M297" s="59">
        <f>'Opportunity List'!$N297/Convert_GJ_to_MWh</f>
        <v>148517</v>
      </c>
      <c r="N297" s="59">
        <v>41254.722255225999</v>
      </c>
      <c r="O297" s="60">
        <v>0.3</v>
      </c>
      <c r="P297" s="59">
        <f>'Opportunity List'!$L297*'Opportunity List'!$O297</f>
        <v>8.7061398970113277</v>
      </c>
      <c r="Q297" s="60">
        <v>0.9</v>
      </c>
      <c r="R297" s="59">
        <f>'Opportunity List'!$J297*'Opportunity List'!$Q297*Convert_PJ_to_MWh</f>
        <v>1077508.1492370348</v>
      </c>
      <c r="S297" s="60">
        <v>0.22444119752845351</v>
      </c>
      <c r="T297" s="59">
        <v>10</v>
      </c>
      <c r="U297" s="59">
        <v>0</v>
      </c>
      <c r="V297" s="59">
        <f>(('Opportunity List'!$R297*'Opportunity List'!$S297)*'Opportunity List'!$O297)*'Opportunity List'!$T297</f>
        <v>725511.65808428312</v>
      </c>
      <c r="W297" s="59">
        <f>'Opportunity List'!$Y297*'Opportunity List'!$P297</f>
        <v>72551.165808428312</v>
      </c>
      <c r="X297" s="59">
        <f>IF('Opportunity List'!$P297=0,0,IF(OR('Opportunity List'!$A297={600,601}),4.52,IF(OR('Opportunity List'!$A297={602,603,604,605}),1.9,('Opportunity List'!$V297/'Opportunity List'!$P297))))</f>
        <v>83333.333333333998</v>
      </c>
      <c r="Y297" s="59">
        <f>IF('Opportunity List'!$X297=0,0,'Opportunity List'!$X297/'Opportunity List'!$T297)</f>
        <v>8333.3333333333994</v>
      </c>
      <c r="Z297" s="61">
        <f>'Opportunity List'!$W297*'Opportunity List'!$H297</f>
        <v>0</v>
      </c>
      <c r="AA297" s="61">
        <f>'Opportunity List'!$Z297+'Opportunity List'!$W297</f>
        <v>72551.165808428312</v>
      </c>
      <c r="AB297" s="61">
        <f>IF('Opportunity List'!$F297="Electricity", 'Opportunity List'!$W297, 0)+IF('Opportunity List'!$G297="Electricity",'Opportunity List'!$Z297,0)</f>
        <v>0</v>
      </c>
      <c r="AC297" s="61">
        <f>IF('Opportunity List'!$F297="Natural Gas",'Opportunity List'!$W297, 0)+IF('Opportunity List'!$G297="Natural Gas",'Opportunity List'!$Z297,0)</f>
        <v>72551.165808428312</v>
      </c>
      <c r="AD297" s="61">
        <f>'Opportunity List'!$Y297*VLOOKUP('Opportunity List'!$T297,'Discount rate'!$B$4:$D$45,3,FALSE)</f>
        <v>66863.17950777222</v>
      </c>
      <c r="AE297" s="59">
        <v>5216610.5499438839</v>
      </c>
      <c r="AF297" s="62" t="s">
        <v>164</v>
      </c>
      <c r="AG297" s="63">
        <v>0</v>
      </c>
      <c r="AH297" s="64">
        <f>'Opportunity List'!$AG297*VLOOKUP('Opportunity List'!$T297,'Discount rate'!$B$4:$D$45,3,FALSE)</f>
        <v>0</v>
      </c>
      <c r="AI297" s="59">
        <f>'Opportunity List'!$AE297-'Opportunity List'!$AH297</f>
        <v>5216610.5499438839</v>
      </c>
      <c r="AJ297" s="64">
        <f>'Opportunity List'!$AI297/'Opportunity List'!$AD297</f>
        <v>78.019181683358354</v>
      </c>
      <c r="AK297" s="59">
        <f>'Opportunity List'!$P297*'Opportunity List'!$AE297</f>
        <v>45416541.236036651</v>
      </c>
      <c r="AL297" s="59">
        <v>8760</v>
      </c>
      <c r="AM297" s="65" t="s">
        <v>175</v>
      </c>
      <c r="AN297" s="65" t="s">
        <v>175</v>
      </c>
      <c r="AO297" s="65" t="s">
        <v>175</v>
      </c>
      <c r="AP297" s="65" t="s">
        <v>175</v>
      </c>
      <c r="AQ297" s="65" t="s">
        <v>175</v>
      </c>
      <c r="AR297" s="65" t="s">
        <v>175</v>
      </c>
      <c r="AS297" s="65" t="e">
        <f>#VALUE!</f>
        <v>#VALUE!</v>
      </c>
      <c r="AT297" s="65" t="e">
        <f>#VALUE!</f>
        <v>#VALUE!</v>
      </c>
      <c r="AU297" s="65" t="e">
        <f>#VALUE!</f>
        <v>#VALUE!</v>
      </c>
      <c r="AV297" s="65" t="e">
        <f>#VALUE!</f>
        <v>#VALUE!</v>
      </c>
      <c r="AW297" s="65" t="e">
        <f>#VALUE!</f>
        <v>#VALUE!</v>
      </c>
      <c r="AX297" s="56" t="str">
        <f>IF('Opportunity List'!$AY297&lt;=0.1,"Early",IF(AND('Opportunity List'!$AY297&gt;0.1,'Opportunity List'!$AY297&lt;=0.25),"Establishing","Mature"))</f>
        <v>Establishing</v>
      </c>
      <c r="AY297" s="105">
        <v>0.25</v>
      </c>
      <c r="AZ297" s="11"/>
      <c r="BA297" s="11"/>
      <c r="BB297" s="11"/>
      <c r="BD297" s="11"/>
      <c r="BE297" s="11"/>
      <c r="BF297" s="11"/>
    </row>
    <row r="298" spans="1:58" x14ac:dyDescent="0.25">
      <c r="A298" s="104">
        <v>184</v>
      </c>
      <c r="B298" s="56" t="s">
        <v>228</v>
      </c>
      <c r="C298" s="56" t="s">
        <v>7</v>
      </c>
      <c r="D298" s="56" t="s">
        <v>172</v>
      </c>
      <c r="E298" s="56" t="s">
        <v>173</v>
      </c>
      <c r="F298" s="56" t="s">
        <v>2</v>
      </c>
      <c r="G298" s="56">
        <v>0</v>
      </c>
      <c r="H298" s="57">
        <v>0</v>
      </c>
      <c r="I298" s="56" t="s">
        <v>174</v>
      </c>
      <c r="J298" s="58">
        <v>4.1820306047916134</v>
      </c>
      <c r="K298" s="59">
        <f>('Opportunity List'!$J298*Convert_PJ_to_MWh)/1000</f>
        <v>1161.6751679976796</v>
      </c>
      <c r="L298" s="59">
        <v>37.060041549404779</v>
      </c>
      <c r="M298" s="59">
        <f>'Opportunity List'!$N298/Convert_GJ_to_MWh</f>
        <v>112844.73599999999</v>
      </c>
      <c r="N298" s="59">
        <v>31345.760025076601</v>
      </c>
      <c r="O298" s="60">
        <v>0.5</v>
      </c>
      <c r="P298" s="59">
        <f>'Opportunity List'!$L298*'Opportunity List'!$O298</f>
        <v>18.53002077470239</v>
      </c>
      <c r="Q298" s="60">
        <v>0.19480115101958223</v>
      </c>
      <c r="R298" s="59">
        <f>'Opportunity List'!$J298*'Opportunity List'!$Q298*Convert_PJ_to_MWh</f>
        <v>226295.65983681456</v>
      </c>
      <c r="S298" s="60">
        <v>8.483194744625314E-3</v>
      </c>
      <c r="T298" s="59">
        <v>10</v>
      </c>
      <c r="U298" s="59">
        <v>0</v>
      </c>
      <c r="V298" s="59">
        <f>(('Opportunity List'!$R298*'Opportunity List'!$S298)*'Opportunity List'!$O298)*'Opportunity List'!$T298</f>
        <v>9598.5507612959154</v>
      </c>
      <c r="W298" s="59">
        <f>'Opportunity List'!$Y298*'Opportunity List'!$P298</f>
        <v>959.85507612959168</v>
      </c>
      <c r="X298" s="59">
        <f>IF('Opportunity List'!$P298=0,0,IF(OR('Opportunity List'!$A298={600,601}),4.52,IF(OR('Opportunity List'!$A298={602,603,604,605}),1.9,('Opportunity List'!$V298/'Opportunity List'!$P298))))</f>
        <v>518.00000000000421</v>
      </c>
      <c r="Y298" s="59">
        <f>IF('Opportunity List'!$X298=0,0,'Opportunity List'!$X298/'Opportunity List'!$T298)</f>
        <v>51.800000000000423</v>
      </c>
      <c r="Z298" s="61">
        <f>'Opportunity List'!$W298*'Opportunity List'!$H298</f>
        <v>0</v>
      </c>
      <c r="AA298" s="61">
        <f>'Opportunity List'!$Z298+'Opportunity List'!$W298</f>
        <v>959.85507612959168</v>
      </c>
      <c r="AB298" s="61">
        <f>IF('Opportunity List'!$F298="Electricity", 'Opportunity List'!$W298, 0)+IF('Opportunity List'!$G298="Electricity",'Opportunity List'!$Z298,0)</f>
        <v>959.85507612959168</v>
      </c>
      <c r="AC298" s="61">
        <f>IF('Opportunity List'!$F298="Natural Gas",'Opportunity List'!$W298, 0)+IF('Opportunity List'!$G298="Natural Gas",'Opportunity List'!$Z298,0)</f>
        <v>0</v>
      </c>
      <c r="AD298" s="61">
        <f>'Opportunity List'!$Y298*VLOOKUP('Opportunity List'!$T298,'Discount rate'!$B$4:$D$45,3,FALSE)</f>
        <v>415.62152382031218</v>
      </c>
      <c r="AE298" s="59">
        <v>59338.945005611677</v>
      </c>
      <c r="AF298" s="62" t="s">
        <v>164</v>
      </c>
      <c r="AG298" s="63">
        <v>0</v>
      </c>
      <c r="AH298" s="64">
        <f>'Opportunity List'!$AG298*VLOOKUP('Opportunity List'!$T298,'Discount rate'!$B$4:$D$45,3,FALSE)</f>
        <v>0</v>
      </c>
      <c r="AI298" s="59">
        <f>'Opportunity List'!$AE298-'Opportunity List'!$AH298</f>
        <v>59338.945005611677</v>
      </c>
      <c r="AJ298" s="64">
        <f>'Opportunity List'!$AI298/'Opportunity List'!$AD298</f>
        <v>142.77158810299247</v>
      </c>
      <c r="AK298" s="59">
        <f>'Opportunity List'!$P298*'Opportunity List'!$AE298</f>
        <v>1099551.883702907</v>
      </c>
      <c r="AL298" s="59">
        <v>8760</v>
      </c>
      <c r="AM298" s="65">
        <v>0.73416091386125115</v>
      </c>
      <c r="AN298" s="65">
        <v>0.70737708618905715</v>
      </c>
      <c r="AO298" s="65">
        <v>0.77544888327844774</v>
      </c>
      <c r="AP298" s="65">
        <v>0.65044048941525867</v>
      </c>
      <c r="AQ298" s="65">
        <v>0.84879841098973807</v>
      </c>
      <c r="AR298" s="65">
        <v>0.62519442546184034</v>
      </c>
      <c r="AS298" s="65" t="e">
        <f>#VALUE!</f>
        <v>#VALUE!</v>
      </c>
      <c r="AT298" s="65" t="e">
        <f>#VALUE!</f>
        <v>#VALUE!</v>
      </c>
      <c r="AU298" s="65" t="e">
        <f>#VALUE!</f>
        <v>#VALUE!</v>
      </c>
      <c r="AV298" s="65" t="e">
        <f>#VALUE!</f>
        <v>#VALUE!</v>
      </c>
      <c r="AW298" s="65" t="e">
        <f>#VALUE!</f>
        <v>#VALUE!</v>
      </c>
      <c r="AX298" s="56" t="str">
        <f>IF('Opportunity List'!$AY298&lt;=0.1,"Early",IF(AND('Opportunity List'!$AY298&gt;0.1,'Opportunity List'!$AY298&lt;=0.25),"Establishing","Mature"))</f>
        <v>Establishing</v>
      </c>
      <c r="AY298" s="105">
        <v>0.25</v>
      </c>
      <c r="AZ298" s="11"/>
      <c r="BA298" s="11"/>
      <c r="BB298" s="11"/>
      <c r="BD298" s="11"/>
      <c r="BE298" s="11"/>
      <c r="BF298" s="11"/>
    </row>
    <row r="299" spans="1:58" x14ac:dyDescent="0.25">
      <c r="A299" s="104">
        <v>300</v>
      </c>
      <c r="B299" s="56" t="s">
        <v>228</v>
      </c>
      <c r="C299" s="56" t="s">
        <v>7</v>
      </c>
      <c r="D299" s="56" t="s">
        <v>172</v>
      </c>
      <c r="E299" s="56" t="s">
        <v>173</v>
      </c>
      <c r="F299" s="56" t="s">
        <v>167</v>
      </c>
      <c r="G299" s="56">
        <v>0</v>
      </c>
      <c r="H299" s="57">
        <v>0</v>
      </c>
      <c r="I299" s="56" t="s">
        <v>174</v>
      </c>
      <c r="J299" s="58">
        <v>4.3100325969481048</v>
      </c>
      <c r="K299" s="59">
        <f>('Opportunity List'!$J299*Convert_PJ_to_MWh)/1000</f>
        <v>1197.2312769300388</v>
      </c>
      <c r="L299" s="59">
        <v>42.255096223348019</v>
      </c>
      <c r="M299" s="59">
        <f>'Opportunity List'!$N299/Convert_GJ_to_MWh</f>
        <v>102000.30249999999</v>
      </c>
      <c r="N299" s="59">
        <v>28333.41738377784</v>
      </c>
      <c r="O299" s="60">
        <v>0.3</v>
      </c>
      <c r="P299" s="59">
        <f>'Opportunity List'!$L299*'Opportunity List'!$O299</f>
        <v>12.676528867004405</v>
      </c>
      <c r="Q299" s="60">
        <v>0.9</v>
      </c>
      <c r="R299" s="59">
        <f>'Opportunity List'!$J299*'Opportunity List'!$Q299*Convert_PJ_to_MWh</f>
        <v>1077508.1492370348</v>
      </c>
      <c r="S299" s="60">
        <v>3.2469947277307773E-2</v>
      </c>
      <c r="T299" s="59">
        <v>10</v>
      </c>
      <c r="U299" s="59">
        <v>0</v>
      </c>
      <c r="V299" s="59">
        <f>(('Opportunity List'!$R299*'Opportunity List'!$S299)*'Opportunity List'!$O299)*'Opportunity List'!$T299</f>
        <v>104959.89838978798</v>
      </c>
      <c r="W299" s="59">
        <f>'Opportunity List'!$Y299*'Opportunity List'!$P299</f>
        <v>10495.989838978798</v>
      </c>
      <c r="X299" s="59">
        <f>IF('Opportunity List'!$P299=0,0,IF(OR('Opportunity List'!$A299={600,601}),4.52,IF(OR('Opportunity List'!$A299={602,603,604,605}),1.9,('Opportunity List'!$V299/'Opportunity List'!$P299))))</f>
        <v>8279.861111111175</v>
      </c>
      <c r="Y299" s="59">
        <f>IF('Opportunity List'!$X299=0,0,'Opportunity List'!$X299/'Opportunity List'!$T299)</f>
        <v>827.98611111111745</v>
      </c>
      <c r="Z299" s="61">
        <f>'Opportunity List'!$W299*'Opportunity List'!$H299</f>
        <v>0</v>
      </c>
      <c r="AA299" s="61">
        <f>'Opportunity List'!$Z299+'Opportunity List'!$W299</f>
        <v>10495.989838978798</v>
      </c>
      <c r="AB299" s="61">
        <f>IF('Opportunity List'!$F299="Electricity", 'Opportunity List'!$W299, 0)+IF('Opportunity List'!$G299="Electricity",'Opportunity List'!$Z299,0)</f>
        <v>0</v>
      </c>
      <c r="AC299" s="61">
        <f>IF('Opportunity List'!$F299="Natural Gas",'Opportunity List'!$W299, 0)+IF('Opportunity List'!$G299="Natural Gas",'Opportunity List'!$Z299,0)</f>
        <v>10495.989838978798</v>
      </c>
      <c r="AD299" s="61">
        <f>'Opportunity List'!$Y299*VLOOKUP('Opportunity List'!$T299,'Discount rate'!$B$4:$D$45,3,FALSE)</f>
        <v>6643.414077259732</v>
      </c>
      <c r="AE299" s="59">
        <v>56567.620650953984</v>
      </c>
      <c r="AF299" s="62" t="s">
        <v>164</v>
      </c>
      <c r="AG299" s="63">
        <v>0</v>
      </c>
      <c r="AH299" s="64">
        <f>'Opportunity List'!$AG299*VLOOKUP('Opportunity List'!$T299,'Discount rate'!$B$4:$D$45,3,FALSE)</f>
        <v>0</v>
      </c>
      <c r="AI299" s="59">
        <f>'Opportunity List'!$AE299-'Opportunity List'!$AH299</f>
        <v>56567.620650953984</v>
      </c>
      <c r="AJ299" s="64">
        <f>'Opportunity List'!$AI299/'Opportunity List'!$AD299</f>
        <v>8.5148419160840465</v>
      </c>
      <c r="AK299" s="59">
        <f>'Opportunity List'!$P299*'Opportunity List'!$AE299</f>
        <v>717081.07611957274</v>
      </c>
      <c r="AL299" s="59">
        <v>8760</v>
      </c>
      <c r="AM299" s="65" t="s">
        <v>175</v>
      </c>
      <c r="AN299" s="65" t="s">
        <v>175</v>
      </c>
      <c r="AO299" s="65" t="s">
        <v>175</v>
      </c>
      <c r="AP299" s="65" t="s">
        <v>175</v>
      </c>
      <c r="AQ299" s="65" t="s">
        <v>175</v>
      </c>
      <c r="AR299" s="65" t="s">
        <v>175</v>
      </c>
      <c r="AS299" s="65" t="e">
        <f>#VALUE!</f>
        <v>#VALUE!</v>
      </c>
      <c r="AT299" s="65" t="e">
        <f>#VALUE!</f>
        <v>#VALUE!</v>
      </c>
      <c r="AU299" s="65" t="e">
        <f>#VALUE!</f>
        <v>#VALUE!</v>
      </c>
      <c r="AV299" s="65" t="e">
        <f>#VALUE!</f>
        <v>#VALUE!</v>
      </c>
      <c r="AW299" s="65" t="e">
        <f>#VALUE!</f>
        <v>#VALUE!</v>
      </c>
      <c r="AX299" s="56" t="str">
        <f>IF('Opportunity List'!$AY299&lt;=0.1,"Early",IF(AND('Opportunity List'!$AY299&gt;0.1,'Opportunity List'!$AY299&lt;=0.25),"Establishing","Mature"))</f>
        <v>Establishing</v>
      </c>
      <c r="AY299" s="105">
        <v>0.25</v>
      </c>
      <c r="AZ299" s="11"/>
      <c r="BA299" s="11"/>
      <c r="BB299" s="11"/>
      <c r="BD299" s="11"/>
      <c r="BE299" s="11"/>
      <c r="BF299" s="11"/>
    </row>
    <row r="300" spans="1:58" x14ac:dyDescent="0.25">
      <c r="A300" s="104">
        <v>92</v>
      </c>
      <c r="B300" s="56" t="s">
        <v>236</v>
      </c>
      <c r="C300" s="56" t="s">
        <v>7</v>
      </c>
      <c r="D300" s="56" t="s">
        <v>172</v>
      </c>
      <c r="E300" s="56" t="s">
        <v>173</v>
      </c>
      <c r="F300" s="56" t="s">
        <v>2</v>
      </c>
      <c r="G300" s="56" t="s">
        <v>167</v>
      </c>
      <c r="H300" s="57">
        <v>0</v>
      </c>
      <c r="I300" s="56" t="s">
        <v>174</v>
      </c>
      <c r="J300" s="58">
        <v>4.1820306047916134</v>
      </c>
      <c r="K300" s="59">
        <f>('Opportunity List'!$J300*Convert_PJ_to_MWh)/1000</f>
        <v>1161.6751679976796</v>
      </c>
      <c r="L300" s="59">
        <v>156.61676281406031</v>
      </c>
      <c r="M300" s="59">
        <f>'Opportunity List'!$N300/Convert_GJ_to_MWh</f>
        <v>26702.317999999999</v>
      </c>
      <c r="N300" s="59">
        <v>7417.310561489403</v>
      </c>
      <c r="O300" s="60">
        <v>0.5</v>
      </c>
      <c r="P300" s="59">
        <f>'Opportunity List'!$L300*'Opportunity List'!$O300</f>
        <v>78.308381407030154</v>
      </c>
      <c r="Q300" s="60">
        <v>0.19480115101958223</v>
      </c>
      <c r="R300" s="59">
        <f>'Opportunity List'!$J300*'Opportunity List'!$Q300*Convert_PJ_to_MWh</f>
        <v>226295.65983681456</v>
      </c>
      <c r="S300" s="60">
        <v>0.54893278470347695</v>
      </c>
      <c r="T300" s="59">
        <v>10</v>
      </c>
      <c r="U300" s="59">
        <v>0</v>
      </c>
      <c r="V300" s="59">
        <f>(('Opportunity List'!$R300*'Opportunity List'!$S300)*'Opportunity List'!$O300)*'Opportunity List'!$T300</f>
        <v>621105.53360266692</v>
      </c>
      <c r="W300" s="59">
        <f>'Opportunity List'!$Y300*'Opportunity List'!$P300</f>
        <v>62110.553360266691</v>
      </c>
      <c r="X300" s="59">
        <f>IF('Opportunity List'!$P300=0,0,IF(OR('Opportunity List'!$A300={600,601}),4.52,IF(OR('Opportunity List'!$A300={602,603,604,605}),1.9,('Opportunity List'!$V300/'Opportunity List'!$P300))))</f>
        <v>7931.5332847233003</v>
      </c>
      <c r="Y300" s="59">
        <f>IF('Opportunity List'!$X300=0,0,'Opportunity List'!$X300/'Opportunity List'!$T300)</f>
        <v>793.15332847233003</v>
      </c>
      <c r="Z300" s="61">
        <f>'Opportunity List'!$W300*'Opportunity List'!$H300</f>
        <v>0</v>
      </c>
      <c r="AA300" s="61">
        <f>'Opportunity List'!$Z300+'Opportunity List'!$W300</f>
        <v>62110.553360266691</v>
      </c>
      <c r="AB300" s="61">
        <f>IF('Opportunity List'!$F300="Electricity", 'Opportunity List'!$W300, 0)+IF('Opportunity List'!$G300="Electricity",'Opportunity List'!$Z300,0)</f>
        <v>62110.553360266691</v>
      </c>
      <c r="AC300" s="61">
        <f>IF('Opportunity List'!$F300="Natural Gas",'Opportunity List'!$W300, 0)+IF('Opportunity List'!$G300="Natural Gas",'Opportunity List'!$Z300,0)</f>
        <v>0</v>
      </c>
      <c r="AD300" s="61">
        <f>'Opportunity List'!$Y300*VLOOKUP('Opportunity List'!$T300,'Discount rate'!$B$4:$D$45,3,FALSE)</f>
        <v>6363.9304054598397</v>
      </c>
      <c r="AE300" s="59">
        <v>221705.94837261504</v>
      </c>
      <c r="AF300" s="62" t="s">
        <v>164</v>
      </c>
      <c r="AG300" s="63">
        <v>0</v>
      </c>
      <c r="AH300" s="64">
        <f>'Opportunity List'!$AG300*VLOOKUP('Opportunity List'!$T300,'Discount rate'!$B$4:$D$45,3,FALSE)</f>
        <v>0</v>
      </c>
      <c r="AI300" s="59">
        <f>'Opportunity List'!$AE300-'Opportunity List'!$AH300</f>
        <v>221705.94837261504</v>
      </c>
      <c r="AJ300" s="64">
        <f>'Opportunity List'!$AI300/'Opportunity List'!$AD300</f>
        <v>34.837896433060564</v>
      </c>
      <c r="AK300" s="59">
        <f>'Opportunity List'!$P300*'Opportunity List'!$AE300</f>
        <v>17361433.965370074</v>
      </c>
      <c r="AL300" s="59">
        <v>8760</v>
      </c>
      <c r="AM300" s="65" t="s">
        <v>175</v>
      </c>
      <c r="AN300" s="65" t="s">
        <v>175</v>
      </c>
      <c r="AO300" s="65" t="s">
        <v>175</v>
      </c>
      <c r="AP300" s="65" t="s">
        <v>175</v>
      </c>
      <c r="AQ300" s="65" t="s">
        <v>175</v>
      </c>
      <c r="AR300" s="65" t="s">
        <v>175</v>
      </c>
      <c r="AS300" s="65" t="e">
        <f>#VALUE!</f>
        <v>#VALUE!</v>
      </c>
      <c r="AT300" s="65" t="e">
        <f>#VALUE!</f>
        <v>#VALUE!</v>
      </c>
      <c r="AU300" s="65" t="e">
        <f>#VALUE!</f>
        <v>#VALUE!</v>
      </c>
      <c r="AV300" s="65" t="e">
        <f>#VALUE!</f>
        <v>#VALUE!</v>
      </c>
      <c r="AW300" s="65" t="e">
        <f>#VALUE!</f>
        <v>#VALUE!</v>
      </c>
      <c r="AX300" s="56" t="str">
        <f>IF('Opportunity List'!$AY300&lt;=0.1,"Early",IF(AND('Opportunity List'!$AY300&gt;0.1,'Opportunity List'!$AY300&lt;=0.25),"Establishing","Mature"))</f>
        <v>Establishing</v>
      </c>
      <c r="AY300" s="105">
        <v>0.25</v>
      </c>
      <c r="AZ300" s="11"/>
      <c r="BA300" s="11"/>
      <c r="BB300" s="11"/>
      <c r="BD300" s="11"/>
      <c r="BE300" s="11"/>
      <c r="BF300" s="11"/>
    </row>
    <row r="301" spans="1:58" x14ac:dyDescent="0.25">
      <c r="A301" s="104">
        <v>172</v>
      </c>
      <c r="B301" s="56" t="s">
        <v>268</v>
      </c>
      <c r="C301" s="56" t="s">
        <v>7</v>
      </c>
      <c r="D301" s="56" t="s">
        <v>172</v>
      </c>
      <c r="E301" s="56" t="s">
        <v>173</v>
      </c>
      <c r="F301" s="56" t="s">
        <v>167</v>
      </c>
      <c r="G301" s="56">
        <v>0</v>
      </c>
      <c r="H301" s="57">
        <v>0</v>
      </c>
      <c r="I301" s="56" t="s">
        <v>174</v>
      </c>
      <c r="J301" s="58">
        <v>4.3100325969481048</v>
      </c>
      <c r="K301" s="59">
        <f>('Opportunity List'!$J301*Convert_PJ_to_MWh)/1000</f>
        <v>1197.2312769300388</v>
      </c>
      <c r="L301" s="59">
        <v>70.857227825605491</v>
      </c>
      <c r="M301" s="59">
        <f>'Opportunity List'!$N301/Convert_GJ_to_MWh</f>
        <v>60826.999999999993</v>
      </c>
      <c r="N301" s="59">
        <v>16896.388902405997</v>
      </c>
      <c r="O301" s="60">
        <v>0.3</v>
      </c>
      <c r="P301" s="59">
        <f>'Opportunity List'!$L301*'Opportunity List'!$O301</f>
        <v>21.257168347681645</v>
      </c>
      <c r="Q301" s="60">
        <v>0.9</v>
      </c>
      <c r="R301" s="59">
        <f>'Opportunity List'!$J301*'Opportunity List'!$Q301*Convert_PJ_to_MWh</f>
        <v>1077508.1492370348</v>
      </c>
      <c r="S301" s="60">
        <v>8.1104334149856693E-3</v>
      </c>
      <c r="T301" s="59">
        <v>15</v>
      </c>
      <c r="U301" s="59">
        <v>0</v>
      </c>
      <c r="V301" s="59">
        <f>(('Opportunity List'!$R301*'Opportunity List'!$S301)*'Opportunity List'!$O301)*'Opportunity List'!$T301</f>
        <v>39325.761443211355</v>
      </c>
      <c r="W301" s="59">
        <f>'Opportunity List'!$Y301*'Opportunity List'!$P301</f>
        <v>2621.7174295474238</v>
      </c>
      <c r="X301" s="59">
        <f>IF('Opportunity List'!$P301=0,0,IF(OR('Opportunity List'!$A301={600,601}),4.52,IF(OR('Opportunity List'!$A301={602,603,604,605}),1.9,('Opportunity List'!$V301/'Opportunity List'!$P301))))</f>
        <v>1850.0000000000146</v>
      </c>
      <c r="Y301" s="59">
        <f>IF('Opportunity List'!$X301=0,0,'Opportunity List'!$X301/'Opportunity List'!$T301)</f>
        <v>123.33333333333431</v>
      </c>
      <c r="Z301" s="61">
        <f>'Opportunity List'!$W301*'Opportunity List'!$H301</f>
        <v>0</v>
      </c>
      <c r="AA301" s="61">
        <f>'Opportunity List'!$Z301+'Opportunity List'!$W301</f>
        <v>2621.7174295474238</v>
      </c>
      <c r="AB301" s="61">
        <f>IF('Opportunity List'!$F301="Electricity", 'Opportunity List'!$W301, 0)+IF('Opportunity List'!$G301="Electricity",'Opportunity List'!$Z301,0)</f>
        <v>0</v>
      </c>
      <c r="AC301" s="61">
        <f>IF('Opportunity List'!$F301="Natural Gas",'Opportunity List'!$W301, 0)+IF('Opportunity List'!$G301="Natural Gas",'Opportunity List'!$Z301,0)</f>
        <v>2621.7174295474238</v>
      </c>
      <c r="AD301" s="61">
        <f>'Opportunity List'!$Y301*VLOOKUP('Opportunity List'!$T301,'Discount rate'!$B$4:$D$45,3,FALSE)</f>
        <v>1246.6427272968047</v>
      </c>
      <c r="AE301" s="59">
        <v>3912.4579124579127</v>
      </c>
      <c r="AF301" s="62" t="s">
        <v>164</v>
      </c>
      <c r="AG301" s="63">
        <v>0</v>
      </c>
      <c r="AH301" s="64">
        <f>'Opportunity List'!$AG301*VLOOKUP('Opportunity List'!$T301,'Discount rate'!$B$4:$D$45,3,FALSE)</f>
        <v>0</v>
      </c>
      <c r="AI301" s="59">
        <f>'Opportunity List'!$AE301-'Opportunity List'!$AH301</f>
        <v>3912.4579124579127</v>
      </c>
      <c r="AJ301" s="64">
        <f>'Opportunity List'!$AI301/'Opportunity List'!$AD301</f>
        <v>3.1383954895735116</v>
      </c>
      <c r="AK301" s="59">
        <f>'Opportunity List'!$P301*'Opportunity List'!$AE301</f>
        <v>83167.776498336942</v>
      </c>
      <c r="AL301" s="59">
        <v>8760</v>
      </c>
      <c r="AM301" s="65" t="s">
        <v>175</v>
      </c>
      <c r="AN301" s="65" t="s">
        <v>175</v>
      </c>
      <c r="AO301" s="65" t="s">
        <v>175</v>
      </c>
      <c r="AP301" s="65" t="s">
        <v>175</v>
      </c>
      <c r="AQ301" s="65" t="s">
        <v>175</v>
      </c>
      <c r="AR301" s="65" t="s">
        <v>175</v>
      </c>
      <c r="AS301" s="65" t="e">
        <f>#VALUE!</f>
        <v>#VALUE!</v>
      </c>
      <c r="AT301" s="65" t="e">
        <f>#VALUE!</f>
        <v>#VALUE!</v>
      </c>
      <c r="AU301" s="65" t="e">
        <f>#VALUE!</f>
        <v>#VALUE!</v>
      </c>
      <c r="AV301" s="65" t="e">
        <f>#VALUE!</f>
        <v>#VALUE!</v>
      </c>
      <c r="AW301" s="65" t="e">
        <f>#VALUE!</f>
        <v>#VALUE!</v>
      </c>
      <c r="AX301" s="56" t="str">
        <f>IF('Opportunity List'!$AY301&lt;=0.1,"Early",IF(AND('Opportunity List'!$AY301&gt;0.1,'Opportunity List'!$AY301&lt;=0.25),"Establishing","Mature"))</f>
        <v>Establishing</v>
      </c>
      <c r="AY301" s="105">
        <v>0.25</v>
      </c>
      <c r="AZ301" s="11"/>
      <c r="BA301" s="11"/>
      <c r="BB301" s="11"/>
      <c r="BD301" s="11"/>
      <c r="BE301" s="11"/>
      <c r="BF301" s="11"/>
    </row>
    <row r="302" spans="1:58" x14ac:dyDescent="0.25">
      <c r="A302" s="104">
        <v>139</v>
      </c>
      <c r="B302" s="56" t="s">
        <v>280</v>
      </c>
      <c r="C302" s="56" t="s">
        <v>7</v>
      </c>
      <c r="D302" s="56" t="s">
        <v>172</v>
      </c>
      <c r="E302" s="56" t="s">
        <v>173</v>
      </c>
      <c r="F302" s="56" t="s">
        <v>2</v>
      </c>
      <c r="G302" s="56">
        <v>0</v>
      </c>
      <c r="H302" s="57">
        <v>0</v>
      </c>
      <c r="I302" s="56" t="s">
        <v>174</v>
      </c>
      <c r="J302" s="58">
        <v>4.1820306047916134</v>
      </c>
      <c r="K302" s="59">
        <f>('Opportunity List'!$J302*Convert_PJ_to_MWh)/1000</f>
        <v>1161.6751679976796</v>
      </c>
      <c r="L302" s="59">
        <v>9.4409060602669737</v>
      </c>
      <c r="M302" s="59">
        <f>'Opportunity List'!$N302/Convert_GJ_to_MWh</f>
        <v>442969.2</v>
      </c>
      <c r="N302" s="59">
        <v>123047.00009843759</v>
      </c>
      <c r="O302" s="60">
        <v>0.5</v>
      </c>
      <c r="P302" s="59">
        <f>'Opportunity List'!$L302*'Opportunity List'!$O302</f>
        <v>4.7204530301334868</v>
      </c>
      <c r="Q302" s="60">
        <v>0.19480115101958223</v>
      </c>
      <c r="R302" s="59">
        <f>'Opportunity List'!$J302*'Opportunity List'!$Q302*Convert_PJ_to_MWh</f>
        <v>226295.65983681456</v>
      </c>
      <c r="S302" s="60">
        <v>0.54976831262508563</v>
      </c>
      <c r="T302" s="59">
        <v>10</v>
      </c>
      <c r="U302" s="59">
        <v>0</v>
      </c>
      <c r="V302" s="59">
        <f>(('Opportunity List'!$R302*'Opportunity List'!$S302)*'Opportunity List'!$O302)*'Opportunity List'!$T302</f>
        <v>622050.91531432956</v>
      </c>
      <c r="W302" s="59">
        <f>'Opportunity List'!$Y302*'Opportunity List'!$P302</f>
        <v>62205.091531432954</v>
      </c>
      <c r="X302" s="59">
        <f>IF('Opportunity List'!$P302=0,0,IF(OR('Opportunity List'!$A302={600,601}),4.52,IF(OR('Opportunity List'!$A302={602,603,604,605}),1.9,('Opportunity List'!$V302/'Opportunity List'!$P302))))</f>
        <v>131777.80000000104</v>
      </c>
      <c r="Y302" s="59">
        <f>IF('Opportunity List'!$X302=0,0,'Opportunity List'!$X302/'Opportunity List'!$T302)</f>
        <v>13177.780000000104</v>
      </c>
      <c r="Z302" s="61">
        <f>'Opportunity List'!$W302*'Opportunity List'!$H302</f>
        <v>0</v>
      </c>
      <c r="AA302" s="61">
        <f>'Opportunity List'!$Z302+'Opportunity List'!$W302</f>
        <v>62205.091531432954</v>
      </c>
      <c r="AB302" s="61">
        <f>IF('Opportunity List'!$F302="Electricity", 'Opportunity List'!$W302, 0)+IF('Opportunity List'!$G302="Electricity",'Opportunity List'!$Z302,0)</f>
        <v>62205.091531432954</v>
      </c>
      <c r="AC302" s="61">
        <f>IF('Opportunity List'!$F302="Natural Gas",'Opportunity List'!$W302, 0)+IF('Opportunity List'!$G302="Natural Gas",'Opportunity List'!$Z302,0)</f>
        <v>0</v>
      </c>
      <c r="AD302" s="61">
        <f>'Opportunity List'!$Y302*VLOOKUP('Opportunity List'!$T302,'Discount rate'!$B$4:$D$45,3,FALSE)</f>
        <v>105732.99235847166</v>
      </c>
      <c r="AE302" s="59">
        <v>2921301.9079685747</v>
      </c>
      <c r="AF302" s="62" t="s">
        <v>164</v>
      </c>
      <c r="AG302" s="63">
        <v>0</v>
      </c>
      <c r="AH302" s="64">
        <f>'Opportunity List'!$AG302*VLOOKUP('Opportunity List'!$T302,'Discount rate'!$B$4:$D$45,3,FALSE)</f>
        <v>0</v>
      </c>
      <c r="AI302" s="59">
        <f>'Opportunity List'!$AE302-'Opportunity List'!$AH302</f>
        <v>2921301.9079685747</v>
      </c>
      <c r="AJ302" s="64">
        <f>'Opportunity List'!$AI302/'Opportunity List'!$AD302</f>
        <v>27.629047876223385</v>
      </c>
      <c r="AK302" s="59">
        <f>'Opportunity List'!$P302*'Opportunity List'!$AE302</f>
        <v>13789868.443404995</v>
      </c>
      <c r="AL302" s="59">
        <v>8760</v>
      </c>
      <c r="AM302" s="65">
        <v>0.73416091386125104</v>
      </c>
      <c r="AN302" s="65">
        <v>0.70737708618905726</v>
      </c>
      <c r="AO302" s="65">
        <v>0.77544888327844763</v>
      </c>
      <c r="AP302" s="65">
        <v>0.65044048941525856</v>
      </c>
      <c r="AQ302" s="65">
        <v>0.84879841098973818</v>
      </c>
      <c r="AR302" s="65">
        <v>0.62519442546184045</v>
      </c>
      <c r="AS302" s="65" t="e">
        <f>#VALUE!</f>
        <v>#VALUE!</v>
      </c>
      <c r="AT302" s="65" t="e">
        <f>#VALUE!</f>
        <v>#VALUE!</v>
      </c>
      <c r="AU302" s="65" t="e">
        <f>#VALUE!</f>
        <v>#VALUE!</v>
      </c>
      <c r="AV302" s="65" t="e">
        <f>#VALUE!</f>
        <v>#VALUE!</v>
      </c>
      <c r="AW302" s="65" t="e">
        <f>#VALUE!</f>
        <v>#VALUE!</v>
      </c>
      <c r="AX302" s="56" t="str">
        <f>IF('Opportunity List'!$AY302&lt;=0.1,"Early",IF(AND('Opportunity List'!$AY302&gt;0.1,'Opportunity List'!$AY302&lt;=0.25),"Establishing","Mature"))</f>
        <v>Establishing</v>
      </c>
      <c r="AY302" s="105">
        <v>0.25</v>
      </c>
      <c r="AZ302" s="11"/>
      <c r="BA302" s="11"/>
      <c r="BB302" s="11"/>
      <c r="BD302" s="11"/>
      <c r="BE302" s="11"/>
      <c r="BF302" s="11"/>
    </row>
    <row r="303" spans="1:58" x14ac:dyDescent="0.25">
      <c r="A303" s="104">
        <v>438</v>
      </c>
      <c r="B303" s="56" t="s">
        <v>280</v>
      </c>
      <c r="C303" s="56" t="s">
        <v>7</v>
      </c>
      <c r="D303" s="56" t="s">
        <v>172</v>
      </c>
      <c r="E303" s="56" t="s">
        <v>173</v>
      </c>
      <c r="F303" s="56" t="s">
        <v>167</v>
      </c>
      <c r="G303" s="56">
        <v>0</v>
      </c>
      <c r="H303" s="57">
        <v>0</v>
      </c>
      <c r="I303" s="56" t="s">
        <v>174</v>
      </c>
      <c r="J303" s="58">
        <v>4.3100325969481048</v>
      </c>
      <c r="K303" s="59">
        <f>('Opportunity List'!$J303*Convert_PJ_to_MWh)/1000</f>
        <v>1197.2312769300388</v>
      </c>
      <c r="L303" s="59">
        <v>24.544045676340545</v>
      </c>
      <c r="M303" s="59">
        <f>'Opportunity List'!$N303/Convert_GJ_to_MWh</f>
        <v>175604</v>
      </c>
      <c r="N303" s="59">
        <v>48778.888927911998</v>
      </c>
      <c r="O303" s="60">
        <v>0.45</v>
      </c>
      <c r="P303" s="59">
        <f>'Opportunity List'!$L303*'Opportunity List'!$O303</f>
        <v>11.044820554353246</v>
      </c>
      <c r="Q303" s="60">
        <v>0.9</v>
      </c>
      <c r="R303" s="59">
        <f>'Opportunity List'!$J303*'Opportunity List'!$Q303*Convert_PJ_to_MWh</f>
        <v>1077508.1492370348</v>
      </c>
      <c r="S303" s="60">
        <v>2.9928450123889862E-2</v>
      </c>
      <c r="T303" s="59">
        <v>10</v>
      </c>
      <c r="U303" s="59">
        <v>0</v>
      </c>
      <c r="V303" s="59">
        <f>(('Opportunity List'!$R303*'Opportunity List'!$S303)*'Opportunity List'!$O303)*'Opportunity List'!$T303</f>
        <v>145116.67006136462</v>
      </c>
      <c r="W303" s="59">
        <f>'Opportunity List'!$Y303*'Opportunity List'!$P303</f>
        <v>14511.66700613646</v>
      </c>
      <c r="X303" s="59">
        <f>IF('Opportunity List'!$P303=0,0,IF(OR('Opportunity List'!$A303={600,601}),4.52,IF(OR('Opportunity List'!$A303={602,603,604,605}),1.9,('Opportunity List'!$V303/'Opportunity List'!$P303))))</f>
        <v>13138.888888888992</v>
      </c>
      <c r="Y303" s="59">
        <f>IF('Opportunity List'!$X303=0,0,'Opportunity List'!$X303/'Opportunity List'!$T303)</f>
        <v>1313.8888888888991</v>
      </c>
      <c r="Z303" s="61">
        <f>'Opportunity List'!$W303*'Opportunity List'!$H303</f>
        <v>0</v>
      </c>
      <c r="AA303" s="61">
        <f>'Opportunity List'!$Z303+'Opportunity List'!$W303</f>
        <v>14511.66700613646</v>
      </c>
      <c r="AB303" s="61">
        <f>IF('Opportunity List'!$F303="Electricity", 'Opportunity List'!$W303, 0)+IF('Opportunity List'!$G303="Electricity",'Opportunity List'!$Z303,0)</f>
        <v>0</v>
      </c>
      <c r="AC303" s="61">
        <f>IF('Opportunity List'!$F303="Natural Gas",'Opportunity List'!$W303, 0)+IF('Opportunity List'!$G303="Natural Gas",'Opportunity List'!$Z303,0)</f>
        <v>14511.66700613646</v>
      </c>
      <c r="AD303" s="61">
        <f>'Opportunity List'!$Y303*VLOOKUP('Opportunity List'!$T303,'Discount rate'!$B$4:$D$45,3,FALSE)</f>
        <v>10542.094635725418</v>
      </c>
      <c r="AE303" s="59">
        <v>36516.273849607183</v>
      </c>
      <c r="AF303" s="62" t="s">
        <v>164</v>
      </c>
      <c r="AG303" s="63">
        <v>0</v>
      </c>
      <c r="AH303" s="64">
        <f>'Opportunity List'!$AG303*VLOOKUP('Opportunity List'!$T303,'Discount rate'!$B$4:$D$45,3,FALSE)</f>
        <v>0</v>
      </c>
      <c r="AI303" s="59">
        <f>'Opportunity List'!$AE303-'Opportunity List'!$AH303</f>
        <v>36516.273849607183</v>
      </c>
      <c r="AJ303" s="64">
        <f>'Opportunity List'!$AI303/'Opportunity List'!$AD303</f>
        <v>3.4638537322421259</v>
      </c>
      <c r="AK303" s="59">
        <f>'Opportunity List'!$P303*'Opportunity List'!$AE303</f>
        <v>403315.69198253332</v>
      </c>
      <c r="AL303" s="59">
        <v>8760</v>
      </c>
      <c r="AM303" s="65" t="s">
        <v>175</v>
      </c>
      <c r="AN303" s="65" t="s">
        <v>175</v>
      </c>
      <c r="AO303" s="65" t="s">
        <v>175</v>
      </c>
      <c r="AP303" s="65" t="s">
        <v>175</v>
      </c>
      <c r="AQ303" s="65" t="s">
        <v>175</v>
      </c>
      <c r="AR303" s="65" t="s">
        <v>175</v>
      </c>
      <c r="AS303" s="65" t="e">
        <f>#VALUE!</f>
        <v>#VALUE!</v>
      </c>
      <c r="AT303" s="65" t="e">
        <f>#VALUE!</f>
        <v>#VALUE!</v>
      </c>
      <c r="AU303" s="65" t="e">
        <f>#VALUE!</f>
        <v>#VALUE!</v>
      </c>
      <c r="AV303" s="65" t="e">
        <f>#VALUE!</f>
        <v>#VALUE!</v>
      </c>
      <c r="AW303" s="65" t="e">
        <f>#VALUE!</f>
        <v>#VALUE!</v>
      </c>
      <c r="AX303" s="56" t="str">
        <f>IF('Opportunity List'!$AY303&lt;=0.1,"Early",IF(AND('Opportunity List'!$AY303&gt;0.1,'Opportunity List'!$AY303&lt;=0.25),"Establishing","Mature"))</f>
        <v>Establishing</v>
      </c>
      <c r="AY303" s="105">
        <v>0.25</v>
      </c>
      <c r="AZ303" s="11"/>
      <c r="BA303" s="11"/>
      <c r="BB303" s="11"/>
      <c r="BD303" s="11"/>
      <c r="BE303" s="11"/>
      <c r="BF303" s="11"/>
    </row>
    <row r="304" spans="1:58" x14ac:dyDescent="0.25">
      <c r="A304" s="104">
        <v>41</v>
      </c>
      <c r="B304" s="56" t="s">
        <v>312</v>
      </c>
      <c r="C304" s="56" t="s">
        <v>7</v>
      </c>
      <c r="D304" s="56" t="s">
        <v>172</v>
      </c>
      <c r="E304" s="56" t="s">
        <v>173</v>
      </c>
      <c r="F304" s="56" t="s">
        <v>2</v>
      </c>
      <c r="G304" s="56">
        <v>0</v>
      </c>
      <c r="H304" s="57">
        <v>0</v>
      </c>
      <c r="I304" s="56" t="s">
        <v>174</v>
      </c>
      <c r="J304" s="58">
        <v>4.1820306047916134</v>
      </c>
      <c r="K304" s="59">
        <f>('Opportunity List'!$J304*Convert_PJ_to_MWh)/1000</f>
        <v>1161.6751679976796</v>
      </c>
      <c r="L304" s="59">
        <v>64.999729632815033</v>
      </c>
      <c r="M304" s="59">
        <f>'Opportunity List'!$N304/Convert_GJ_to_MWh</f>
        <v>64339.200000000004</v>
      </c>
      <c r="N304" s="59">
        <v>17872.000014297599</v>
      </c>
      <c r="O304" s="60">
        <v>0.85357992599076615</v>
      </c>
      <c r="P304" s="59">
        <f>'Opportunity List'!$L304*'Opportunity List'!$O304</f>
        <v>55.482464409398062</v>
      </c>
      <c r="Q304" s="60">
        <v>0.19480115101958223</v>
      </c>
      <c r="R304" s="59">
        <f>'Opportunity List'!$J304*'Opportunity List'!$Q304*Convert_PJ_to_MWh</f>
        <v>226295.65983681456</v>
      </c>
      <c r="S304" s="60">
        <v>5.564354206966618E-3</v>
      </c>
      <c r="T304" s="59">
        <v>15</v>
      </c>
      <c r="U304" s="59">
        <v>0</v>
      </c>
      <c r="V304" s="59">
        <f>(('Opportunity List'!$R304*'Opportunity List'!$S304)*'Opportunity List'!$O304)*'Opportunity List'!$T304</f>
        <v>16122.279449631051</v>
      </c>
      <c r="W304" s="59">
        <f>'Opportunity List'!$Y304*'Opportunity List'!$P304</f>
        <v>1074.8186299754034</v>
      </c>
      <c r="X304" s="59">
        <f>IF('Opportunity List'!$P304=0,0,IF(OR('Opportunity List'!$A304={600,601}),4.52,IF(OR('Opportunity List'!$A304={602,603,604,605}),1.9,('Opportunity List'!$V304/'Opportunity List'!$P304))))</f>
        <v>290.5833333333357</v>
      </c>
      <c r="Y304" s="59">
        <f>IF('Opportunity List'!$X304=0,0,'Opportunity List'!$X304/'Opportunity List'!$T304)</f>
        <v>19.37222222222238</v>
      </c>
      <c r="Z304" s="61">
        <f>'Opportunity List'!$W304*'Opportunity List'!$H304</f>
        <v>0</v>
      </c>
      <c r="AA304" s="61">
        <f>'Opportunity List'!$Z304+'Opportunity List'!$W304</f>
        <v>1074.8186299754034</v>
      </c>
      <c r="AB304" s="61">
        <f>IF('Opportunity List'!$F304="Electricity", 'Opportunity List'!$W304, 0)+IF('Opportunity List'!$G304="Electricity",'Opportunity List'!$Z304,0)</f>
        <v>1074.8186299754034</v>
      </c>
      <c r="AC304" s="61">
        <f>IF('Opportunity List'!$F304="Natural Gas",'Opportunity List'!$W304, 0)+IF('Opportunity List'!$G304="Natural Gas",'Opportunity List'!$Z304,0)</f>
        <v>0</v>
      </c>
      <c r="AD304" s="61">
        <f>'Opportunity List'!$Y304*VLOOKUP('Opportunity List'!$T304,'Discount rate'!$B$4:$D$45,3,FALSE)</f>
        <v>195.81275631008822</v>
      </c>
      <c r="AE304" s="59">
        <v>12590.289562289563</v>
      </c>
      <c r="AF304" s="62" t="s">
        <v>168</v>
      </c>
      <c r="AG304" s="63">
        <v>0</v>
      </c>
      <c r="AH304" s="64">
        <f>'Opportunity List'!$AG304*VLOOKUP('Opportunity List'!$T304,'Discount rate'!$B$4:$D$45,3,FALSE)</f>
        <v>0</v>
      </c>
      <c r="AI304" s="59">
        <f>'Opportunity List'!$AE304-'Opportunity List'!$AH304</f>
        <v>12590.289562289563</v>
      </c>
      <c r="AJ304" s="64">
        <f>'Opportunity List'!$AI304/'Opportunity List'!$AD304</f>
        <v>64.297596334079671</v>
      </c>
      <c r="AK304" s="59">
        <f>'Opportunity List'!$P304*'Opportunity List'!$AE304</f>
        <v>698540.29254374665</v>
      </c>
      <c r="AL304" s="59">
        <v>8760</v>
      </c>
      <c r="AM304" s="65">
        <v>0.73416091386125115</v>
      </c>
      <c r="AN304" s="65">
        <v>0.70737708618905715</v>
      </c>
      <c r="AO304" s="65">
        <v>0.77544888327844774</v>
      </c>
      <c r="AP304" s="65">
        <v>0.65044048941525867</v>
      </c>
      <c r="AQ304" s="65">
        <v>0.84879841098973807</v>
      </c>
      <c r="AR304" s="65">
        <v>0.62519442546184034</v>
      </c>
      <c r="AS304" s="65" t="e">
        <f>#VALUE!</f>
        <v>#VALUE!</v>
      </c>
      <c r="AT304" s="65" t="e">
        <f>#VALUE!</f>
        <v>#VALUE!</v>
      </c>
      <c r="AU304" s="65" t="e">
        <f>#VALUE!</f>
        <v>#VALUE!</v>
      </c>
      <c r="AV304" s="65" t="e">
        <f>#VALUE!</f>
        <v>#VALUE!</v>
      </c>
      <c r="AW304" s="65" t="e">
        <f>#VALUE!</f>
        <v>#VALUE!</v>
      </c>
      <c r="AX304" s="56" t="str">
        <f>IF('Opportunity List'!$AY304&lt;=0.1,"Early",IF(AND('Opportunity List'!$AY304&gt;0.1,'Opportunity List'!$AY304&lt;=0.25),"Establishing","Mature"))</f>
        <v>Establishing</v>
      </c>
      <c r="AY304" s="105">
        <v>0.25</v>
      </c>
      <c r="AZ304" s="11"/>
      <c r="BA304" s="11"/>
      <c r="BB304" s="11"/>
      <c r="BD304" s="11"/>
      <c r="BE304" s="11"/>
      <c r="BF304" s="11"/>
    </row>
    <row r="305" spans="1:58" x14ac:dyDescent="0.25">
      <c r="A305" s="104">
        <v>143</v>
      </c>
      <c r="B305" s="56" t="s">
        <v>312</v>
      </c>
      <c r="C305" s="56" t="s">
        <v>7</v>
      </c>
      <c r="D305" s="56" t="s">
        <v>172</v>
      </c>
      <c r="E305" s="56" t="s">
        <v>173</v>
      </c>
      <c r="F305" s="56" t="s">
        <v>167</v>
      </c>
      <c r="G305" s="56">
        <v>0</v>
      </c>
      <c r="H305" s="57">
        <v>0</v>
      </c>
      <c r="I305" s="56" t="s">
        <v>174</v>
      </c>
      <c r="J305" s="58">
        <v>4.3100325969481048</v>
      </c>
      <c r="K305" s="59">
        <f>('Opportunity List'!$J305*Convert_PJ_to_MWh)/1000</f>
        <v>1197.2312769300388</v>
      </c>
      <c r="L305" s="59">
        <v>56.46074312515389</v>
      </c>
      <c r="M305" s="59">
        <f>'Opportunity List'!$N305/Convert_GJ_to_MWh</f>
        <v>76336.802499999991</v>
      </c>
      <c r="N305" s="59">
        <v>21204.667378074839</v>
      </c>
      <c r="O305" s="60">
        <v>0.45</v>
      </c>
      <c r="P305" s="59">
        <f>'Opportunity List'!$L305*'Opportunity List'!$O305</f>
        <v>25.407334406319251</v>
      </c>
      <c r="Q305" s="60">
        <v>0.9</v>
      </c>
      <c r="R305" s="59">
        <f>'Opportunity List'!$J305*'Opportunity List'!$Q305*Convert_PJ_to_MWh</f>
        <v>1077508.1492370348</v>
      </c>
      <c r="S305" s="60">
        <v>4.5634752793203656E-2</v>
      </c>
      <c r="T305" s="59">
        <v>15</v>
      </c>
      <c r="U305" s="59">
        <v>0</v>
      </c>
      <c r="V305" s="59">
        <f>(('Opportunity List'!$R305*'Opportunity List'!$S305)*'Opportunity List'!$O305)*'Opportunity List'!$T305</f>
        <v>331909.77165588771</v>
      </c>
      <c r="W305" s="59">
        <f>'Opportunity List'!$Y305*'Opportunity List'!$P305</f>
        <v>22127.318110392513</v>
      </c>
      <c r="X305" s="59">
        <f>IF('Opportunity List'!$P305=0,0,IF(OR('Opportunity List'!$A305={600,601}),4.52,IF(OR('Opportunity List'!$A305={602,603,604,605}),1.9,('Opportunity List'!$V305/'Opportunity List'!$P305))))</f>
        <v>13063.541666666768</v>
      </c>
      <c r="Y305" s="59">
        <f>IF('Opportunity List'!$X305=0,0,'Opportunity List'!$X305/'Opportunity List'!$T305)</f>
        <v>870.90277777778454</v>
      </c>
      <c r="Z305" s="61">
        <f>'Opportunity List'!$W305*'Opportunity List'!$H305</f>
        <v>0</v>
      </c>
      <c r="AA305" s="61">
        <f>'Opportunity List'!$Z305+'Opportunity List'!$W305</f>
        <v>22127.318110392513</v>
      </c>
      <c r="AB305" s="61">
        <f>IF('Opportunity List'!$F305="Electricity", 'Opportunity List'!$W305, 0)+IF('Opportunity List'!$G305="Electricity",'Opportunity List'!$Z305,0)</f>
        <v>0</v>
      </c>
      <c r="AC305" s="61">
        <f>IF('Opportunity List'!$F305="Natural Gas",'Opportunity List'!$W305, 0)+IF('Opportunity List'!$G305="Natural Gas",'Opportunity List'!$Z305,0)</f>
        <v>22127.318110392513</v>
      </c>
      <c r="AD305" s="61">
        <f>'Opportunity List'!$Y305*VLOOKUP('Opportunity List'!$T305,'Discount rate'!$B$4:$D$45,3,FALSE)</f>
        <v>8803.010384588526</v>
      </c>
      <c r="AE305" s="59">
        <v>80205.387205387204</v>
      </c>
      <c r="AF305" s="62" t="s">
        <v>168</v>
      </c>
      <c r="AG305" s="63">
        <v>0</v>
      </c>
      <c r="AH305" s="64">
        <f>'Opportunity List'!$AG305*VLOOKUP('Opportunity List'!$T305,'Discount rate'!$B$4:$D$45,3,FALSE)</f>
        <v>0</v>
      </c>
      <c r="AI305" s="59">
        <f>'Opportunity List'!$AE305-'Opportunity List'!$AH305</f>
        <v>80205.387205387204</v>
      </c>
      <c r="AJ305" s="64">
        <f>'Opportunity List'!$AI305/'Opportunity List'!$AD305</f>
        <v>9.1111317266878586</v>
      </c>
      <c r="AK305" s="59">
        <f>'Opportunity List'!$P305*'Opportunity List'!$AE305</f>
        <v>2037805.0939155922</v>
      </c>
      <c r="AL305" s="59">
        <v>8760</v>
      </c>
      <c r="AM305" s="65" t="s">
        <v>175</v>
      </c>
      <c r="AN305" s="65" t="s">
        <v>175</v>
      </c>
      <c r="AO305" s="65" t="s">
        <v>175</v>
      </c>
      <c r="AP305" s="65" t="s">
        <v>175</v>
      </c>
      <c r="AQ305" s="65" t="s">
        <v>175</v>
      </c>
      <c r="AR305" s="65" t="s">
        <v>175</v>
      </c>
      <c r="AS305" s="65" t="e">
        <f>#VALUE!</f>
        <v>#VALUE!</v>
      </c>
      <c r="AT305" s="65" t="e">
        <f>#VALUE!</f>
        <v>#VALUE!</v>
      </c>
      <c r="AU305" s="65" t="e">
        <f>#VALUE!</f>
        <v>#VALUE!</v>
      </c>
      <c r="AV305" s="65" t="e">
        <f>#VALUE!</f>
        <v>#VALUE!</v>
      </c>
      <c r="AW305" s="65" t="e">
        <f>#VALUE!</f>
        <v>#VALUE!</v>
      </c>
      <c r="AX305" s="56" t="str">
        <f>IF('Opportunity List'!$AY305&lt;=0.1,"Early",IF(AND('Opportunity List'!$AY305&gt;0.1,'Opportunity List'!$AY305&lt;=0.25),"Establishing","Mature"))</f>
        <v>Establishing</v>
      </c>
      <c r="AY305" s="105">
        <v>0.25</v>
      </c>
      <c r="AZ305" s="11"/>
      <c r="BA305" s="11"/>
      <c r="BB305" s="11"/>
      <c r="BD305" s="11"/>
      <c r="BE305" s="11"/>
      <c r="BF305" s="11"/>
    </row>
    <row r="306" spans="1:58" x14ac:dyDescent="0.25">
      <c r="A306" s="104">
        <v>61</v>
      </c>
      <c r="B306" s="56" t="s">
        <v>199</v>
      </c>
      <c r="C306" s="56" t="s">
        <v>7</v>
      </c>
      <c r="D306" s="56" t="s">
        <v>203</v>
      </c>
      <c r="E306" s="56" t="s">
        <v>201</v>
      </c>
      <c r="F306" s="56" t="s">
        <v>2</v>
      </c>
      <c r="G306" s="56">
        <v>0</v>
      </c>
      <c r="H306" s="57">
        <v>0</v>
      </c>
      <c r="I306" s="56" t="s">
        <v>174</v>
      </c>
      <c r="J306" s="58">
        <v>4.6980887354142888</v>
      </c>
      <c r="K306" s="59">
        <f>('Opportunity List'!$J306*Convert_PJ_to_MWh)/1000</f>
        <v>1305.0246487262018</v>
      </c>
      <c r="L306" s="59">
        <v>27.671966461170918</v>
      </c>
      <c r="M306" s="59">
        <f>'Opportunity List'!$N306/Convert_GJ_to_MWh</f>
        <v>169777.91376000002</v>
      </c>
      <c r="N306" s="59">
        <v>47160.531637728425</v>
      </c>
      <c r="O306" s="60">
        <v>0.85225448989545083</v>
      </c>
      <c r="P306" s="59">
        <f>'Opportunity List'!$L306*'Opportunity List'!$O306</f>
        <v>23.583557660769245</v>
      </c>
      <c r="Q306" s="60">
        <v>2.6928698878012889E-2</v>
      </c>
      <c r="R306" s="59">
        <f>'Opportunity List'!$J306*'Opportunity List'!$Q306*Convert_PJ_to_MWh</f>
        <v>35142.61579393244</v>
      </c>
      <c r="S306" s="60">
        <v>0.58879349759566457</v>
      </c>
      <c r="T306" s="59">
        <v>10</v>
      </c>
      <c r="U306" s="59">
        <v>0</v>
      </c>
      <c r="V306" s="59">
        <f>(('Opportunity List'!$R306*'Opportunity List'!$S306)*'Opportunity List'!$O306)*'Opportunity List'!$T306</f>
        <v>176346.31444793305</v>
      </c>
      <c r="W306" s="59">
        <f>'Opportunity List'!$Y306*'Opportunity List'!$P306</f>
        <v>17634.631444793307</v>
      </c>
      <c r="X306" s="59">
        <f>IF('Opportunity List'!$P306=0,0,IF(OR('Opportunity List'!$A306={600,601}),4.52,IF(OR('Opportunity List'!$A306={602,603,604,605}),1.9,('Opportunity List'!$V306/'Opportunity List'!$P306))))</f>
        <v>7477.5111111111728</v>
      </c>
      <c r="Y306" s="59">
        <f>IF('Opportunity List'!$X306=0,0,'Opportunity List'!$X306/'Opportunity List'!$T306)</f>
        <v>747.75111111111732</v>
      </c>
      <c r="Z306" s="61">
        <f>'Opportunity List'!$W306*'Opportunity List'!$H306</f>
        <v>0</v>
      </c>
      <c r="AA306" s="61">
        <f>'Opportunity List'!$Z306+'Opportunity List'!$W306</f>
        <v>17634.631444793307</v>
      </c>
      <c r="AB306" s="61">
        <f>IF('Opportunity List'!$F306="Electricity", 'Opportunity List'!$W306, 0)+IF('Opportunity List'!$G306="Electricity",'Opportunity List'!$Z306,0)</f>
        <v>17634.631444793307</v>
      </c>
      <c r="AC306" s="61">
        <f>IF('Opportunity List'!$F306="Natural Gas",'Opportunity List'!$W306, 0)+IF('Opportunity List'!$G306="Natural Gas",'Opportunity List'!$Z306,0)</f>
        <v>0</v>
      </c>
      <c r="AD306" s="61">
        <f>'Opportunity List'!$Y306*VLOOKUP('Opportunity List'!$T306,'Discount rate'!$B$4:$D$45,3,FALSE)</f>
        <v>5999.6420123230037</v>
      </c>
      <c r="AE306" s="59">
        <v>150942.62626262626</v>
      </c>
      <c r="AF306" s="62" t="s">
        <v>164</v>
      </c>
      <c r="AG306" s="63">
        <v>0</v>
      </c>
      <c r="AH306" s="64">
        <f>'Opportunity List'!$AG306*VLOOKUP('Opportunity List'!$T306,'Discount rate'!$B$4:$D$45,3,FALSE)</f>
        <v>0</v>
      </c>
      <c r="AI306" s="59">
        <f>'Opportunity List'!$AE306-'Opportunity List'!$AH306</f>
        <v>150942.62626262626</v>
      </c>
      <c r="AJ306" s="64">
        <f>'Opportunity List'!$AI306/'Opportunity List'!$AD306</f>
        <v>25.158605455558295</v>
      </c>
      <c r="AK306" s="59">
        <f>'Opportunity List'!$P306*'Opportunity List'!$AE306</f>
        <v>3559764.1299325884</v>
      </c>
      <c r="AL306" s="59">
        <v>8760</v>
      </c>
      <c r="AM306" s="65">
        <v>0.67447916666666685</v>
      </c>
      <c r="AN306" s="65">
        <v>0.67447916666666674</v>
      </c>
      <c r="AO306" s="65">
        <v>0.58749999999999991</v>
      </c>
      <c r="AP306" s="65">
        <v>0.61979166666666674</v>
      </c>
      <c r="AQ306" s="65">
        <v>0.87499999999999989</v>
      </c>
      <c r="AR306" s="65">
        <v>0.61979166666666674</v>
      </c>
      <c r="AS306" s="65" t="e">
        <f>#VALUE!</f>
        <v>#VALUE!</v>
      </c>
      <c r="AT306" s="65" t="e">
        <f>#VALUE!</f>
        <v>#VALUE!</v>
      </c>
      <c r="AU306" s="65" t="e">
        <f>#VALUE!</f>
        <v>#VALUE!</v>
      </c>
      <c r="AV306" s="65" t="e">
        <f>#VALUE!</f>
        <v>#VALUE!</v>
      </c>
      <c r="AW306" s="65" t="e">
        <f>#VALUE!</f>
        <v>#VALUE!</v>
      </c>
      <c r="AX306" s="56" t="str">
        <f>IF('Opportunity List'!$AY306&lt;=0.1,"Early",IF(AND('Opportunity List'!$AY306&gt;0.1,'Opportunity List'!$AY306&lt;=0.25),"Establishing","Mature"))</f>
        <v>Establishing</v>
      </c>
      <c r="AY306" s="105">
        <v>0.25</v>
      </c>
      <c r="AZ306" s="11"/>
      <c r="BA306" s="11"/>
      <c r="BB306" s="11"/>
      <c r="BD306" s="11"/>
      <c r="BE306" s="11"/>
      <c r="BF306" s="11"/>
    </row>
    <row r="307" spans="1:58" x14ac:dyDescent="0.25">
      <c r="A307" s="104">
        <v>62</v>
      </c>
      <c r="B307" s="56" t="s">
        <v>277</v>
      </c>
      <c r="C307" s="56" t="s">
        <v>7</v>
      </c>
      <c r="D307" s="56" t="s">
        <v>203</v>
      </c>
      <c r="E307" s="56" t="s">
        <v>201</v>
      </c>
      <c r="F307" s="56" t="s">
        <v>2</v>
      </c>
      <c r="G307" s="56">
        <v>0</v>
      </c>
      <c r="H307" s="57">
        <v>0</v>
      </c>
      <c r="I307" s="56" t="s">
        <v>174</v>
      </c>
      <c r="J307" s="58">
        <v>4.6980887354142888</v>
      </c>
      <c r="K307" s="59">
        <f>('Opportunity List'!$J307*Convert_PJ_to_MWh)/1000</f>
        <v>1305.0246487262018</v>
      </c>
      <c r="L307" s="59">
        <v>18.513154358151006</v>
      </c>
      <c r="M307" s="59">
        <f>'Opportunity List'!$N307/Convert_GJ_to_MWh</f>
        <v>253770.30000000002</v>
      </c>
      <c r="N307" s="59">
        <v>70491.750056393401</v>
      </c>
      <c r="O307" s="60">
        <v>0.85225448989545083</v>
      </c>
      <c r="P307" s="59">
        <f>'Opportunity List'!$L307*'Opportunity List'!$O307</f>
        <v>15.777918923861728</v>
      </c>
      <c r="Q307" s="60">
        <v>2.6928698878012889E-2</v>
      </c>
      <c r="R307" s="59">
        <f>'Opportunity List'!$J307*'Opportunity List'!$Q307*Convert_PJ_to_MWh</f>
        <v>35142.61579393244</v>
      </c>
      <c r="S307" s="60">
        <v>0.11223752167181884</v>
      </c>
      <c r="T307" s="59">
        <v>10</v>
      </c>
      <c r="U307" s="59">
        <v>0</v>
      </c>
      <c r="V307" s="59">
        <f>(('Opportunity List'!$R307*'Opportunity List'!$S307)*'Opportunity List'!$O307)*'Opportunity List'!$T307</f>
        <v>33615.645163233887</v>
      </c>
      <c r="W307" s="59">
        <f>'Opportunity List'!$Y307*'Opportunity List'!$P307</f>
        <v>3361.5645163233889</v>
      </c>
      <c r="X307" s="59">
        <f>IF('Opportunity List'!$P307=0,0,IF(OR('Opportunity List'!$A307={600,601}),4.52,IF(OR('Opportunity List'!$A307={602,603,604,605}),1.9,('Opportunity List'!$V307/'Opportunity List'!$P307))))</f>
        <v>2130.5500000000179</v>
      </c>
      <c r="Y307" s="59">
        <f>IF('Opportunity List'!$X307=0,0,'Opportunity List'!$X307/'Opportunity List'!$T307)</f>
        <v>213.0550000000018</v>
      </c>
      <c r="Z307" s="61">
        <f>'Opportunity List'!$W307*'Opportunity List'!$H307</f>
        <v>0</v>
      </c>
      <c r="AA307" s="61">
        <f>'Opportunity List'!$Z307+'Opportunity List'!$W307</f>
        <v>3361.5645163233889</v>
      </c>
      <c r="AB307" s="61">
        <f>IF('Opportunity List'!$F307="Electricity", 'Opportunity List'!$W307, 0)+IF('Opportunity List'!$G307="Electricity",'Opportunity List'!$Z307,0)</f>
        <v>3361.5645163233889</v>
      </c>
      <c r="AC307" s="61">
        <f>IF('Opportunity List'!$F307="Natural Gas",'Opportunity List'!$W307, 0)+IF('Opportunity List'!$G307="Natural Gas",'Opportunity List'!$Z307,0)</f>
        <v>0</v>
      </c>
      <c r="AD307" s="61">
        <f>'Opportunity List'!$Y307*VLOOKUP('Opportunity List'!$T307,'Discount rate'!$B$4:$D$45,3,FALSE)</f>
        <v>1709.4641652034099</v>
      </c>
      <c r="AE307" s="59">
        <v>33321.099887766555</v>
      </c>
      <c r="AF307" s="62" t="s">
        <v>164</v>
      </c>
      <c r="AG307" s="63">
        <v>0</v>
      </c>
      <c r="AH307" s="64">
        <f>'Opportunity List'!$AG307*VLOOKUP('Opportunity List'!$T307,'Discount rate'!$B$4:$D$45,3,FALSE)</f>
        <v>0</v>
      </c>
      <c r="AI307" s="59">
        <f>'Opportunity List'!$AE307-'Opportunity List'!$AH307</f>
        <v>33321.099887766555</v>
      </c>
      <c r="AJ307" s="64">
        <f>'Opportunity List'!$AI307/'Opportunity List'!$AD307</f>
        <v>19.492131257282988</v>
      </c>
      <c r="AK307" s="59">
        <f>'Opportunity List'!$P307*'Opportunity List'!$AE307</f>
        <v>525737.61248307885</v>
      </c>
      <c r="AL307" s="59">
        <v>8760</v>
      </c>
      <c r="AM307" s="65">
        <v>0.67447916666666685</v>
      </c>
      <c r="AN307" s="65">
        <v>0.67447916666666674</v>
      </c>
      <c r="AO307" s="65">
        <v>0.58749999999999991</v>
      </c>
      <c r="AP307" s="65">
        <v>0.61979166666666674</v>
      </c>
      <c r="AQ307" s="65">
        <v>0.87499999999999989</v>
      </c>
      <c r="AR307" s="65">
        <v>0.61979166666666674</v>
      </c>
      <c r="AS307" s="65" t="e">
        <f>#VALUE!</f>
        <v>#VALUE!</v>
      </c>
      <c r="AT307" s="65" t="e">
        <f>#VALUE!</f>
        <v>#VALUE!</v>
      </c>
      <c r="AU307" s="65" t="e">
        <f>#VALUE!</f>
        <v>#VALUE!</v>
      </c>
      <c r="AV307" s="65" t="e">
        <f>#VALUE!</f>
        <v>#VALUE!</v>
      </c>
      <c r="AW307" s="65" t="e">
        <f>#VALUE!</f>
        <v>#VALUE!</v>
      </c>
      <c r="AX307" s="56" t="str">
        <f>IF('Opportunity List'!$AY307&lt;=0.1,"Early",IF(AND('Opportunity List'!$AY307&gt;0.1,'Opportunity List'!$AY307&lt;=0.25),"Establishing","Mature"))</f>
        <v>Establishing</v>
      </c>
      <c r="AY307" s="105">
        <v>0.25</v>
      </c>
      <c r="AZ307" s="11"/>
      <c r="BA307" s="11"/>
      <c r="BB307" s="11"/>
      <c r="BD307" s="11"/>
      <c r="BE307" s="11"/>
      <c r="BF307" s="11"/>
    </row>
    <row r="308" spans="1:58" x14ac:dyDescent="0.25">
      <c r="A308" s="104">
        <v>63</v>
      </c>
      <c r="B308" s="56" t="s">
        <v>304</v>
      </c>
      <c r="C308" s="56" t="s">
        <v>7</v>
      </c>
      <c r="D308" s="56" t="s">
        <v>203</v>
      </c>
      <c r="E308" s="56" t="s">
        <v>201</v>
      </c>
      <c r="F308" s="56" t="s">
        <v>2</v>
      </c>
      <c r="G308" s="56">
        <v>0</v>
      </c>
      <c r="H308" s="57">
        <v>0</v>
      </c>
      <c r="I308" s="56" t="s">
        <v>174</v>
      </c>
      <c r="J308" s="58">
        <v>4.6980887354142888</v>
      </c>
      <c r="K308" s="59">
        <f>('Opportunity List'!$J308*Convert_PJ_to_MWh)/1000</f>
        <v>1305.0246487262018</v>
      </c>
      <c r="L308" s="59">
        <v>70.40935108763891</v>
      </c>
      <c r="M308" s="59">
        <f>'Opportunity List'!$N308/Convert_GJ_to_MWh</f>
        <v>66725.351999999999</v>
      </c>
      <c r="N308" s="59">
        <v>18534.820014827856</v>
      </c>
      <c r="O308" s="60">
        <v>0.85225448989545083</v>
      </c>
      <c r="P308" s="59">
        <f>'Opportunity List'!$L308*'Opportunity List'!$O308</f>
        <v>60.006685595065406</v>
      </c>
      <c r="Q308" s="60">
        <v>2.6928698878012889E-2</v>
      </c>
      <c r="R308" s="59">
        <f>'Opportunity List'!$J308*'Opportunity List'!$Q308*Convert_PJ_to_MWh</f>
        <v>35142.61579393244</v>
      </c>
      <c r="S308" s="60">
        <v>1</v>
      </c>
      <c r="T308" s="59">
        <v>20</v>
      </c>
      <c r="U308" s="59">
        <v>0</v>
      </c>
      <c r="V308" s="59">
        <f>(('Opportunity List'!$R308*'Opportunity List'!$S308)*'Opportunity List'!$O308)*'Opportunity List'!$T308</f>
        <v>599009.0419409941</v>
      </c>
      <c r="W308" s="59">
        <f>'Opportunity List'!$Y308*'Opportunity List'!$P308</f>
        <v>29950.452097049707</v>
      </c>
      <c r="X308" s="59">
        <f>IF('Opportunity List'!$P308=0,0,IF(OR('Opportunity List'!$A308={600,601}),4.52,IF(OR('Opportunity List'!$A308={602,603,604,605}),1.9,('Opportunity List'!$V308/'Opportunity List'!$P308))))</f>
        <v>9982.3717307634979</v>
      </c>
      <c r="Y308" s="59">
        <f>IF('Opportunity List'!$X308=0,0,'Opportunity List'!$X308/'Opportunity List'!$T308)</f>
        <v>499.1185865381749</v>
      </c>
      <c r="Z308" s="61">
        <f>'Opportunity List'!$W308*'Opportunity List'!$H308</f>
        <v>0</v>
      </c>
      <c r="AA308" s="61">
        <f>'Opportunity List'!$Z308+'Opportunity List'!$W308</f>
        <v>29950.452097049707</v>
      </c>
      <c r="AB308" s="61">
        <f>IF('Opportunity List'!$F308="Electricity", 'Opportunity List'!$W308, 0)+IF('Opportunity List'!$G308="Electricity",'Opportunity List'!$Z308,0)</f>
        <v>29950.452097049707</v>
      </c>
      <c r="AC308" s="61">
        <f>IF('Opportunity List'!$F308="Natural Gas",'Opportunity List'!$W308, 0)+IF('Opportunity List'!$G308="Natural Gas",'Opportunity List'!$Z308,0)</f>
        <v>0</v>
      </c>
      <c r="AD308" s="61">
        <f>'Opportunity List'!$Y308*VLOOKUP('Opportunity List'!$T308,'Discount rate'!$B$4:$D$45,3,FALSE)</f>
        <v>5786.7880025254908</v>
      </c>
      <c r="AE308" s="59">
        <v>219844.05312383093</v>
      </c>
      <c r="AF308" s="62" t="s">
        <v>168</v>
      </c>
      <c r="AG308" s="63">
        <v>0</v>
      </c>
      <c r="AH308" s="64">
        <f>'Opportunity List'!$AG308*VLOOKUP('Opportunity List'!$T308,'Discount rate'!$B$4:$D$45,3,FALSE)</f>
        <v>0</v>
      </c>
      <c r="AI308" s="59">
        <f>'Opportunity List'!$AE308-'Opportunity List'!$AH308</f>
        <v>219844.05312383093</v>
      </c>
      <c r="AJ308" s="64">
        <f>'Opportunity List'!$AI308/'Opportunity List'!$AD308</f>
        <v>37.990687239257049</v>
      </c>
      <c r="AK308" s="59">
        <f>'Opportunity List'!$P308*'Opportunity List'!$AE308</f>
        <v>13192112.975746579</v>
      </c>
      <c r="AL308" s="59">
        <v>8760</v>
      </c>
      <c r="AM308" s="65">
        <v>0.67447916666666685</v>
      </c>
      <c r="AN308" s="65">
        <v>0.67447916666666674</v>
      </c>
      <c r="AO308" s="65">
        <v>0.58749999999999991</v>
      </c>
      <c r="AP308" s="65">
        <v>0.61979166666666674</v>
      </c>
      <c r="AQ308" s="65">
        <v>0.87499999999999989</v>
      </c>
      <c r="AR308" s="65">
        <v>0.61979166666666674</v>
      </c>
      <c r="AS308" s="65" t="e">
        <f>#VALUE!</f>
        <v>#VALUE!</v>
      </c>
      <c r="AT308" s="65" t="e">
        <f>#VALUE!</f>
        <v>#VALUE!</v>
      </c>
      <c r="AU308" s="65" t="e">
        <f>#VALUE!</f>
        <v>#VALUE!</v>
      </c>
      <c r="AV308" s="65" t="e">
        <f>#VALUE!</f>
        <v>#VALUE!</v>
      </c>
      <c r="AW308" s="65" t="e">
        <f>#VALUE!</f>
        <v>#VALUE!</v>
      </c>
      <c r="AX308" s="56" t="str">
        <f>IF('Opportunity List'!$AY308&lt;=0.1,"Early",IF(AND('Opportunity List'!$AY308&gt;0.1,'Opportunity List'!$AY308&lt;=0.25),"Establishing","Mature"))</f>
        <v>Establishing</v>
      </c>
      <c r="AY308" s="105">
        <v>0.25</v>
      </c>
      <c r="AZ308" s="11"/>
      <c r="BA308" s="11"/>
      <c r="BB308" s="11"/>
      <c r="BD308" s="11"/>
      <c r="BE308" s="11"/>
      <c r="BF308" s="11"/>
    </row>
    <row r="309" spans="1:58" x14ac:dyDescent="0.25">
      <c r="A309" s="104">
        <v>64</v>
      </c>
      <c r="B309" s="56" t="s">
        <v>319</v>
      </c>
      <c r="C309" s="56" t="s">
        <v>7</v>
      </c>
      <c r="D309" s="56" t="s">
        <v>203</v>
      </c>
      <c r="E309" s="56" t="s">
        <v>201</v>
      </c>
      <c r="F309" s="56" t="s">
        <v>2</v>
      </c>
      <c r="G309" s="56">
        <v>0</v>
      </c>
      <c r="H309" s="57">
        <v>0</v>
      </c>
      <c r="I309" s="56" t="s">
        <v>174</v>
      </c>
      <c r="J309" s="58">
        <v>4.6980887354142888</v>
      </c>
      <c r="K309" s="59">
        <f>('Opportunity List'!$J309*Convert_PJ_to_MWh)/1000</f>
        <v>1305.0246487262018</v>
      </c>
      <c r="L309" s="59">
        <v>26.184177178079867</v>
      </c>
      <c r="M309" s="59">
        <f>'Opportunity List'!$N309/Convert_GJ_to_MWh</f>
        <v>179424.72293333328</v>
      </c>
      <c r="N309" s="59">
        <v>49840.200854686955</v>
      </c>
      <c r="O309" s="60">
        <v>0.85225448989545083</v>
      </c>
      <c r="P309" s="59">
        <f>'Opportunity List'!$L309*'Opportunity List'!$O309</f>
        <v>22.315582564236564</v>
      </c>
      <c r="Q309" s="60">
        <v>2.6928698878012889E-2</v>
      </c>
      <c r="R309" s="59">
        <f>'Opportunity List'!$J309*'Opportunity List'!$Q309*Convert_PJ_to_MWh</f>
        <v>35142.61579393244</v>
      </c>
      <c r="S309" s="60">
        <v>0.17871072015753131</v>
      </c>
      <c r="T309" s="59">
        <v>15</v>
      </c>
      <c r="U309" s="59">
        <v>0</v>
      </c>
      <c r="V309" s="59">
        <f>(('Opportunity List'!$R309*'Opportunity List'!$S309)*'Opportunity List'!$O309)*'Opportunity List'!$T309</f>
        <v>80287.002949610949</v>
      </c>
      <c r="W309" s="59">
        <f>'Opportunity List'!$Y309*'Opportunity List'!$P309</f>
        <v>5352.466863307397</v>
      </c>
      <c r="X309" s="59">
        <f>IF('Opportunity List'!$P309=0,0,IF(OR('Opportunity List'!$A309={600,601}),4.52,IF(OR('Opportunity List'!$A309={602,603,604,605}),1.9,('Opportunity List'!$V309/'Opportunity List'!$P309))))</f>
        <v>3597.8000000000288</v>
      </c>
      <c r="Y309" s="59">
        <f>IF('Opportunity List'!$X309=0,0,'Opportunity List'!$X309/'Opportunity List'!$T309)</f>
        <v>239.85333333333526</v>
      </c>
      <c r="Z309" s="61">
        <f>'Opportunity List'!$W309*'Opportunity List'!$H309</f>
        <v>0</v>
      </c>
      <c r="AA309" s="61">
        <f>'Opportunity List'!$Z309+'Opportunity List'!$W309</f>
        <v>5352.466863307397</v>
      </c>
      <c r="AB309" s="61">
        <f>IF('Opportunity List'!$F309="Electricity", 'Opportunity List'!$W309, 0)+IF('Opportunity List'!$G309="Electricity",'Opportunity List'!$Z309,0)</f>
        <v>5352.466863307397</v>
      </c>
      <c r="AC309" s="61">
        <f>IF('Opportunity List'!$F309="Natural Gas",'Opportunity List'!$W309, 0)+IF('Opportunity List'!$G309="Natural Gas",'Opportunity List'!$Z309,0)</f>
        <v>0</v>
      </c>
      <c r="AD309" s="61">
        <f>'Opportunity List'!$Y309*VLOOKUP('Opportunity List'!$T309,'Discount rate'!$B$4:$D$45,3,FALSE)</f>
        <v>2424.4168671721318</v>
      </c>
      <c r="AE309" s="59">
        <v>162584.36213991771</v>
      </c>
      <c r="AF309" s="62" t="s">
        <v>164</v>
      </c>
      <c r="AG309" s="63">
        <v>0</v>
      </c>
      <c r="AH309" s="64">
        <f>'Opportunity List'!$AG309*VLOOKUP('Opportunity List'!$T309,'Discount rate'!$B$4:$D$45,3,FALSE)</f>
        <v>0</v>
      </c>
      <c r="AI309" s="59">
        <f>'Opportunity List'!$AE309-'Opportunity List'!$AH309</f>
        <v>162584.36213991771</v>
      </c>
      <c r="AJ309" s="64">
        <f>'Opportunity List'!$AI309/'Opportunity List'!$AD309</f>
        <v>67.061223810721131</v>
      </c>
      <c r="AK309" s="59">
        <f>'Opportunity List'!$P309*'Opportunity List'!$AE309</f>
        <v>3628164.7569870711</v>
      </c>
      <c r="AL309" s="59">
        <v>8760</v>
      </c>
      <c r="AM309" s="65">
        <v>0.67447916666666685</v>
      </c>
      <c r="AN309" s="65">
        <v>0.67447916666666674</v>
      </c>
      <c r="AO309" s="65">
        <v>0.58749999999999991</v>
      </c>
      <c r="AP309" s="65">
        <v>0.61979166666666674</v>
      </c>
      <c r="AQ309" s="65">
        <v>0.87499999999999989</v>
      </c>
      <c r="AR309" s="65">
        <v>0.61979166666666674</v>
      </c>
      <c r="AS309" s="65" t="e">
        <f>#VALUE!</f>
        <v>#VALUE!</v>
      </c>
      <c r="AT309" s="65" t="e">
        <f>#VALUE!</f>
        <v>#VALUE!</v>
      </c>
      <c r="AU309" s="65" t="e">
        <f>#VALUE!</f>
        <v>#VALUE!</v>
      </c>
      <c r="AV309" s="65" t="e">
        <f>#VALUE!</f>
        <v>#VALUE!</v>
      </c>
      <c r="AW309" s="65" t="e">
        <f>#VALUE!</f>
        <v>#VALUE!</v>
      </c>
      <c r="AX309" s="56" t="str">
        <f>IF('Opportunity List'!$AY309&lt;=0.1,"Early",IF(AND('Opportunity List'!$AY309&gt;0.1,'Opportunity List'!$AY309&lt;=0.25),"Establishing","Mature"))</f>
        <v>Establishing</v>
      </c>
      <c r="AY309" s="105">
        <v>0.25</v>
      </c>
      <c r="AZ309" s="11"/>
      <c r="BA309" s="11"/>
      <c r="BB309" s="11"/>
      <c r="BD309" s="11"/>
      <c r="BE309" s="11"/>
      <c r="BF309" s="11"/>
    </row>
    <row r="310" spans="1:58" x14ac:dyDescent="0.25">
      <c r="A310" s="104">
        <v>65</v>
      </c>
      <c r="B310" s="56" t="s">
        <v>212</v>
      </c>
      <c r="C310" s="56" t="s">
        <v>7</v>
      </c>
      <c r="D310" s="56" t="s">
        <v>203</v>
      </c>
      <c r="E310" s="56" t="s">
        <v>170</v>
      </c>
      <c r="F310" s="56" t="s">
        <v>2</v>
      </c>
      <c r="G310" s="56">
        <v>0</v>
      </c>
      <c r="H310" s="57">
        <v>0</v>
      </c>
      <c r="I310" s="56" t="s">
        <v>174</v>
      </c>
      <c r="J310" s="58">
        <v>4.6980887354142888</v>
      </c>
      <c r="K310" s="59">
        <f>('Opportunity List'!$J310*Convert_PJ_to_MWh)/1000</f>
        <v>1305.0246487262018</v>
      </c>
      <c r="L310" s="59">
        <v>60.328664761229774</v>
      </c>
      <c r="M310" s="59">
        <f>'Opportunity List'!$N310/Convert_GJ_to_MWh</f>
        <v>77874.899999999936</v>
      </c>
      <c r="N310" s="59">
        <v>21631.91668397218</v>
      </c>
      <c r="O310" s="60">
        <v>0.85225448989545083</v>
      </c>
      <c r="P310" s="59">
        <f>'Opportunity List'!$L310*'Opportunity List'!$O310</f>
        <v>51.415375412155541</v>
      </c>
      <c r="Q310" s="60">
        <v>0.12381979657052995</v>
      </c>
      <c r="R310" s="59">
        <f>'Opportunity List'!$J310*'Opportunity List'!$Q310*Convert_PJ_to_MWh</f>
        <v>161587.88652480562</v>
      </c>
      <c r="S310" s="60">
        <v>3.0780669682848705E-2</v>
      </c>
      <c r="T310" s="59">
        <v>15</v>
      </c>
      <c r="U310" s="59">
        <v>0</v>
      </c>
      <c r="V310" s="59">
        <f>(('Opportunity List'!$R310*'Opportunity List'!$S310)*'Opportunity List'!$O310)*'Opportunity List'!$T310</f>
        <v>63583.93800324326</v>
      </c>
      <c r="W310" s="59">
        <f>'Opportunity List'!$Y310*'Opportunity List'!$P310</f>
        <v>4238.9292002162174</v>
      </c>
      <c r="X310" s="59">
        <f>IF('Opportunity List'!$P310=0,0,IF(OR('Opportunity List'!$A310={600,601}),4.52,IF(OR('Opportunity List'!$A310={602,603,604,605}),1.9,('Opportunity List'!$V310/'Opportunity List'!$P310))))</f>
        <v>1236.6716666666766</v>
      </c>
      <c r="Y310" s="59">
        <f>IF('Opportunity List'!$X310=0,0,'Opportunity List'!$X310/'Opportunity List'!$T310)</f>
        <v>82.444777777778441</v>
      </c>
      <c r="Z310" s="61">
        <f>'Opportunity List'!$W310*'Opportunity List'!$H310</f>
        <v>0</v>
      </c>
      <c r="AA310" s="61">
        <f>'Opportunity List'!$Z310+'Opportunity List'!$W310</f>
        <v>4238.9292002162174</v>
      </c>
      <c r="AB310" s="61">
        <f>IF('Opportunity List'!$F310="Electricity", 'Opportunity List'!$W310, 0)+IF('Opportunity List'!$G310="Electricity",'Opportunity List'!$Z310,0)</f>
        <v>4238.9292002162174</v>
      </c>
      <c r="AC310" s="61">
        <f>IF('Opportunity List'!$F310="Natural Gas",'Opportunity List'!$W310, 0)+IF('Opportunity List'!$G310="Natural Gas",'Opportunity List'!$Z310,0)</f>
        <v>0</v>
      </c>
      <c r="AD310" s="61">
        <f>'Opportunity List'!$Y310*VLOOKUP('Opportunity List'!$T310,'Discount rate'!$B$4:$D$45,3,FALSE)</f>
        <v>833.34472394811803</v>
      </c>
      <c r="AE310" s="59">
        <v>19829.640852974186</v>
      </c>
      <c r="AF310" s="62" t="s">
        <v>164</v>
      </c>
      <c r="AG310" s="63">
        <v>0</v>
      </c>
      <c r="AH310" s="64">
        <f>'Opportunity List'!$AG310*VLOOKUP('Opportunity List'!$T310,'Discount rate'!$B$4:$D$45,3,FALSE)</f>
        <v>0</v>
      </c>
      <c r="AI310" s="59">
        <f>'Opportunity List'!$AE310-'Opportunity List'!$AH310</f>
        <v>19829.640852974186</v>
      </c>
      <c r="AJ310" s="64">
        <f>'Opportunity List'!$AI310/'Opportunity List'!$AD310</f>
        <v>23.795243772622396</v>
      </c>
      <c r="AK310" s="59">
        <f>'Opportunity List'!$P310*'Opportunity List'!$AE310</f>
        <v>1019548.428743884</v>
      </c>
      <c r="AL310" s="59">
        <v>8760</v>
      </c>
      <c r="AM310" s="65">
        <v>0.67447916666666674</v>
      </c>
      <c r="AN310" s="65">
        <v>0.67447916666666652</v>
      </c>
      <c r="AO310" s="65">
        <v>0.58749999999999991</v>
      </c>
      <c r="AP310" s="65">
        <v>0.61979166666666663</v>
      </c>
      <c r="AQ310" s="65">
        <v>0.875</v>
      </c>
      <c r="AR310" s="65">
        <v>0.61979166666666674</v>
      </c>
      <c r="AS310" s="65" t="e">
        <f>#VALUE!</f>
        <v>#VALUE!</v>
      </c>
      <c r="AT310" s="65" t="e">
        <f>#VALUE!</f>
        <v>#VALUE!</v>
      </c>
      <c r="AU310" s="65" t="e">
        <f>#VALUE!</f>
        <v>#VALUE!</v>
      </c>
      <c r="AV310" s="65" t="e">
        <f>#VALUE!</f>
        <v>#VALUE!</v>
      </c>
      <c r="AW310" s="65" t="e">
        <f>#VALUE!</f>
        <v>#VALUE!</v>
      </c>
      <c r="AX310" s="56" t="str">
        <f>IF('Opportunity List'!$AY310&lt;=0.1,"Early",IF(AND('Opportunity List'!$AY310&gt;0.1,'Opportunity List'!$AY310&lt;=0.25),"Establishing","Mature"))</f>
        <v>Establishing</v>
      </c>
      <c r="AY310" s="105">
        <v>0.25</v>
      </c>
      <c r="AZ310" s="11"/>
      <c r="BA310" s="11"/>
      <c r="BB310" s="11"/>
      <c r="BD310" s="11"/>
      <c r="BE310" s="11"/>
      <c r="BF310" s="11"/>
    </row>
    <row r="311" spans="1:58" x14ac:dyDescent="0.25">
      <c r="A311" s="104">
        <v>66</v>
      </c>
      <c r="B311" s="56" t="s">
        <v>256</v>
      </c>
      <c r="C311" s="56" t="s">
        <v>7</v>
      </c>
      <c r="D311" s="56" t="s">
        <v>203</v>
      </c>
      <c r="E311" s="56" t="s">
        <v>170</v>
      </c>
      <c r="F311" s="56" t="s">
        <v>2</v>
      </c>
      <c r="G311" s="56">
        <v>0</v>
      </c>
      <c r="H311" s="57">
        <v>0</v>
      </c>
      <c r="I311" s="56" t="s">
        <v>174</v>
      </c>
      <c r="J311" s="58">
        <v>4.6980887354142888</v>
      </c>
      <c r="K311" s="59">
        <f>('Opportunity List'!$J311*Convert_PJ_to_MWh)/1000</f>
        <v>1305.0246487262018</v>
      </c>
      <c r="L311" s="59">
        <v>54.080835801508073</v>
      </c>
      <c r="M311" s="59">
        <f>'Opportunity List'!$N311/Convert_GJ_to_MWh</f>
        <v>86871.6</v>
      </c>
      <c r="N311" s="59">
        <v>24131.0000193048</v>
      </c>
      <c r="O311" s="60">
        <v>0.85225448989545083</v>
      </c>
      <c r="P311" s="59">
        <f>'Opportunity List'!$L311*'Opportunity List'!$O311</f>
        <v>46.090635129133901</v>
      </c>
      <c r="Q311" s="60">
        <v>0.12381979657052995</v>
      </c>
      <c r="R311" s="59">
        <f>'Opportunity List'!$J311*'Opportunity List'!$Q311*Convert_PJ_to_MWh</f>
        <v>161587.88652480562</v>
      </c>
      <c r="S311" s="60">
        <v>1.3019196908400257E-3</v>
      </c>
      <c r="T311" s="59">
        <v>15</v>
      </c>
      <c r="U311" s="59">
        <v>0</v>
      </c>
      <c r="V311" s="59">
        <f>(('Opportunity List'!$R311*'Opportunity List'!$S311)*'Opportunity List'!$O311)*'Opportunity List'!$T311</f>
        <v>2689.3885597849844</v>
      </c>
      <c r="W311" s="59">
        <f>'Opportunity List'!$Y311*'Opportunity List'!$P311</f>
        <v>179.2925706523323</v>
      </c>
      <c r="X311" s="59">
        <f>IF('Opportunity List'!$P311=0,0,IF(OR('Opportunity List'!$A311={600,601}),4.52,IF(OR('Opportunity List'!$A311={602,603,604,605}),1.9,('Opportunity List'!$V311/'Opportunity List'!$P311))))</f>
        <v>58.350000000000463</v>
      </c>
      <c r="Y311" s="59">
        <f>IF('Opportunity List'!$X311=0,0,'Opportunity List'!$X311/'Opportunity List'!$T311)</f>
        <v>3.8900000000000308</v>
      </c>
      <c r="Z311" s="61">
        <f>'Opportunity List'!$W311*'Opportunity List'!$H311</f>
        <v>0</v>
      </c>
      <c r="AA311" s="61">
        <f>'Opportunity List'!$Z311+'Opportunity List'!$W311</f>
        <v>179.2925706523323</v>
      </c>
      <c r="AB311" s="61">
        <f>IF('Opportunity List'!$F311="Electricity", 'Opportunity List'!$W311, 0)+IF('Opportunity List'!$G311="Electricity",'Opportunity List'!$Z311,0)</f>
        <v>179.2925706523323</v>
      </c>
      <c r="AC311" s="61">
        <f>IF('Opportunity List'!$F311="Natural Gas",'Opportunity List'!$W311, 0)+IF('Opportunity List'!$G311="Natural Gas",'Opportunity List'!$Z311,0)</f>
        <v>0</v>
      </c>
      <c r="AD311" s="61">
        <f>'Opportunity List'!$Y311*VLOOKUP('Opportunity List'!$T311,'Discount rate'!$B$4:$D$45,3,FALSE)</f>
        <v>39.319785479874888</v>
      </c>
      <c r="AE311" s="59">
        <v>652.07631874298545</v>
      </c>
      <c r="AF311" s="62" t="s">
        <v>164</v>
      </c>
      <c r="AG311" s="63">
        <v>0</v>
      </c>
      <c r="AH311" s="64">
        <f>'Opportunity List'!$AG311*VLOOKUP('Opportunity List'!$T311,'Discount rate'!$B$4:$D$45,3,FALSE)</f>
        <v>0</v>
      </c>
      <c r="AI311" s="59">
        <f>'Opportunity List'!$AE311-'Opportunity List'!$AH311</f>
        <v>652.07631874298545</v>
      </c>
      <c r="AJ311" s="64">
        <f>'Opportunity List'!$AI311/'Opportunity List'!$AD311</f>
        <v>16.583923609571542</v>
      </c>
      <c r="AK311" s="59">
        <f>'Opportunity List'!$P311*'Opportunity List'!$AE311</f>
        <v>30054.611683531759</v>
      </c>
      <c r="AL311" s="59">
        <v>8760</v>
      </c>
      <c r="AM311" s="65">
        <v>0.67447916666666674</v>
      </c>
      <c r="AN311" s="65">
        <v>0.67447916666666652</v>
      </c>
      <c r="AO311" s="65">
        <v>0.58749999999999991</v>
      </c>
      <c r="AP311" s="65">
        <v>0.61979166666666663</v>
      </c>
      <c r="AQ311" s="65">
        <v>0.875</v>
      </c>
      <c r="AR311" s="65">
        <v>0.61979166666666674</v>
      </c>
      <c r="AS311" s="65" t="e">
        <f>#VALUE!</f>
        <v>#VALUE!</v>
      </c>
      <c r="AT311" s="65" t="e">
        <f>#VALUE!</f>
        <v>#VALUE!</v>
      </c>
      <c r="AU311" s="65" t="e">
        <f>#VALUE!</f>
        <v>#VALUE!</v>
      </c>
      <c r="AV311" s="65" t="e">
        <f>#VALUE!</f>
        <v>#VALUE!</v>
      </c>
      <c r="AW311" s="65" t="e">
        <f>#VALUE!</f>
        <v>#VALUE!</v>
      </c>
      <c r="AX311" s="56" t="str">
        <f>IF('Opportunity List'!$AY311&lt;=0.1,"Early",IF(AND('Opportunity List'!$AY311&gt;0.1,'Opportunity List'!$AY311&lt;=0.25),"Establishing","Mature"))</f>
        <v>Establishing</v>
      </c>
      <c r="AY311" s="105">
        <v>0.25</v>
      </c>
      <c r="AZ311" s="11"/>
      <c r="BA311" s="11"/>
      <c r="BB311" s="11"/>
      <c r="BD311" s="11"/>
      <c r="BE311" s="11"/>
      <c r="BF311" s="11"/>
    </row>
    <row r="312" spans="1:58" x14ac:dyDescent="0.25">
      <c r="A312" s="104">
        <v>67</v>
      </c>
      <c r="B312" s="56" t="s">
        <v>278</v>
      </c>
      <c r="C312" s="56" t="s">
        <v>7</v>
      </c>
      <c r="D312" s="56" t="s">
        <v>203</v>
      </c>
      <c r="E312" s="56" t="s">
        <v>170</v>
      </c>
      <c r="F312" s="56" t="s">
        <v>2</v>
      </c>
      <c r="G312" s="56">
        <v>0</v>
      </c>
      <c r="H312" s="57">
        <v>0</v>
      </c>
      <c r="I312" s="56" t="s">
        <v>174</v>
      </c>
      <c r="J312" s="58">
        <v>4.6980887354142888</v>
      </c>
      <c r="K312" s="59">
        <f>('Opportunity List'!$J312*Convert_PJ_to_MWh)/1000</f>
        <v>1305.0246487262018</v>
      </c>
      <c r="L312" s="59">
        <v>54.452123873371015</v>
      </c>
      <c r="M312" s="59">
        <f>'Opportunity List'!$N312/Convert_GJ_to_MWh</f>
        <v>86279.255999999994</v>
      </c>
      <c r="N312" s="59">
        <v>23966.460019173162</v>
      </c>
      <c r="O312" s="60">
        <v>0.85225448989545083</v>
      </c>
      <c r="P312" s="59">
        <f>'Opportunity List'!$L312*'Opportunity List'!$O312</f>
        <v>46.407067055423717</v>
      </c>
      <c r="Q312" s="60">
        <v>0.12381979657052995</v>
      </c>
      <c r="R312" s="59">
        <f>'Opportunity List'!$J312*'Opportunity List'!$Q312*Convert_PJ_to_MWh</f>
        <v>161587.88652480562</v>
      </c>
      <c r="S312" s="60">
        <v>0.10011214063646544</v>
      </c>
      <c r="T312" s="59">
        <v>5</v>
      </c>
      <c r="U312" s="59">
        <v>0</v>
      </c>
      <c r="V312" s="59">
        <f>(('Opportunity List'!$R312*'Opportunity List'!$S312)*'Opportunity List'!$O312)*'Opportunity List'!$T312</f>
        <v>68934.217580803335</v>
      </c>
      <c r="W312" s="59">
        <f>'Opportunity List'!$Y312*'Opportunity List'!$P312</f>
        <v>13786.843516160667</v>
      </c>
      <c r="X312" s="59">
        <f>IF('Opportunity List'!$P312=0,0,IF(OR('Opportunity List'!$A312={600,601}),4.52,IF(OR('Opportunity List'!$A312={602,603,604,605}),1.9,('Opportunity List'!$V312/'Opportunity List'!$P312))))</f>
        <v>1485.425000000012</v>
      </c>
      <c r="Y312" s="59">
        <f>IF('Opportunity List'!$X312=0,0,'Opportunity List'!$X312/'Opportunity List'!$T312)</f>
        <v>297.08500000000242</v>
      </c>
      <c r="Z312" s="61">
        <f>'Opportunity List'!$W312*'Opportunity List'!$H312</f>
        <v>0</v>
      </c>
      <c r="AA312" s="61">
        <f>'Opportunity List'!$Z312+'Opportunity List'!$W312</f>
        <v>13786.843516160667</v>
      </c>
      <c r="AB312" s="61">
        <f>IF('Opportunity List'!$F312="Electricity", 'Opportunity List'!$W312, 0)+IF('Opportunity List'!$G312="Electricity",'Opportunity List'!$Z312,0)</f>
        <v>13786.843516160667</v>
      </c>
      <c r="AC312" s="61">
        <f>IF('Opportunity List'!$F312="Natural Gas",'Opportunity List'!$W312, 0)+IF('Opportunity List'!$G312="Natural Gas",'Opportunity List'!$Z312,0)</f>
        <v>0</v>
      </c>
      <c r="AD312" s="61">
        <f>'Opportunity List'!$Y312*VLOOKUP('Opportunity List'!$T312,'Discount rate'!$B$4:$D$45,3,FALSE)</f>
        <v>1515.1921552585034</v>
      </c>
      <c r="AE312" s="59">
        <v>174378.90123456792</v>
      </c>
      <c r="AF312" s="62" t="s">
        <v>164</v>
      </c>
      <c r="AG312" s="63">
        <v>0</v>
      </c>
      <c r="AH312" s="64">
        <f>'Opportunity List'!$AG312*VLOOKUP('Opportunity List'!$T312,'Discount rate'!$B$4:$D$45,3,FALSE)</f>
        <v>0</v>
      </c>
      <c r="AI312" s="59">
        <f>'Opportunity List'!$AE312-'Opportunity List'!$AH312</f>
        <v>174378.90123456792</v>
      </c>
      <c r="AJ312" s="64">
        <f>'Opportunity List'!$AI312/'Opportunity List'!$AD312</f>
        <v>115.0869878974641</v>
      </c>
      <c r="AK312" s="59">
        <f>'Opportunity List'!$P312*'Opportunity List'!$AE312</f>
        <v>8092413.3626437029</v>
      </c>
      <c r="AL312" s="59">
        <v>8760</v>
      </c>
      <c r="AM312" s="65">
        <v>0.67447916666666685</v>
      </c>
      <c r="AN312" s="65">
        <v>0.67447916666666674</v>
      </c>
      <c r="AO312" s="65">
        <v>0.58749999999999991</v>
      </c>
      <c r="AP312" s="65">
        <v>0.61979166666666674</v>
      </c>
      <c r="AQ312" s="65">
        <v>0.87499999999999989</v>
      </c>
      <c r="AR312" s="65">
        <v>0.61979166666666674</v>
      </c>
      <c r="AS312" s="65" t="e">
        <f>#VALUE!</f>
        <v>#VALUE!</v>
      </c>
      <c r="AT312" s="65" t="e">
        <f>#VALUE!</f>
        <v>#VALUE!</v>
      </c>
      <c r="AU312" s="65" t="e">
        <f>#VALUE!</f>
        <v>#VALUE!</v>
      </c>
      <c r="AV312" s="65" t="e">
        <f>#VALUE!</f>
        <v>#VALUE!</v>
      </c>
      <c r="AW312" s="65" t="e">
        <f>#VALUE!</f>
        <v>#VALUE!</v>
      </c>
      <c r="AX312" s="56" t="str">
        <f>IF('Opportunity List'!$AY312&lt;=0.1,"Early",IF(AND('Opportunity List'!$AY312&gt;0.1,'Opportunity List'!$AY312&lt;=0.25),"Establishing","Mature"))</f>
        <v>Establishing</v>
      </c>
      <c r="AY312" s="105">
        <v>0.25</v>
      </c>
      <c r="AZ312" s="11"/>
      <c r="BA312" s="11"/>
      <c r="BB312" s="11"/>
      <c r="BD312" s="11"/>
      <c r="BE312" s="11"/>
      <c r="BF312" s="11"/>
    </row>
    <row r="313" spans="1:58" x14ac:dyDescent="0.25">
      <c r="A313" s="104">
        <v>68</v>
      </c>
      <c r="B313" s="56" t="s">
        <v>218</v>
      </c>
      <c r="C313" s="56" t="s">
        <v>7</v>
      </c>
      <c r="D313" s="56" t="s">
        <v>203</v>
      </c>
      <c r="E313" s="56" t="s">
        <v>186</v>
      </c>
      <c r="F313" s="56" t="s">
        <v>2</v>
      </c>
      <c r="G313" s="56">
        <v>0</v>
      </c>
      <c r="H313" s="57">
        <v>0</v>
      </c>
      <c r="I313" s="56" t="s">
        <v>174</v>
      </c>
      <c r="J313" s="58">
        <v>4.6980887354142888</v>
      </c>
      <c r="K313" s="59">
        <f>('Opportunity List'!$J313*Convert_PJ_to_MWh)/1000</f>
        <v>1305.0246487262018</v>
      </c>
      <c r="L313" s="59">
        <v>39.609818546053617</v>
      </c>
      <c r="M313" s="59">
        <f>'Opportunity List'!$N313/Convert_GJ_to_MWh</f>
        <v>118609.19609999997</v>
      </c>
      <c r="N313" s="59">
        <v>32946.998943024257</v>
      </c>
      <c r="O313" s="60">
        <v>0.85225448989545083</v>
      </c>
      <c r="P313" s="59">
        <f>'Opportunity List'!$L313*'Opportunity List'!$O313</f>
        <v>33.757645699818291</v>
      </c>
      <c r="Q313" s="60">
        <v>4.7127491204548436E-3</v>
      </c>
      <c r="R313" s="59">
        <f>'Opportunity List'!$J313*'Opportunity List'!$Q313*Convert_PJ_to_MWh</f>
        <v>6150.2537654562993</v>
      </c>
      <c r="S313" s="60">
        <v>1</v>
      </c>
      <c r="T313" s="59">
        <v>10</v>
      </c>
      <c r="U313" s="59">
        <v>0</v>
      </c>
      <c r="V313" s="59">
        <f>(('Opportunity List'!$R313*'Opportunity List'!$S313)*'Opportunity List'!$O313)*'Opportunity List'!$T313</f>
        <v>52415.813856065346</v>
      </c>
      <c r="W313" s="59">
        <f>'Opportunity List'!$Y313*'Opportunity List'!$P313</f>
        <v>5241.5813856065352</v>
      </c>
      <c r="X313" s="59">
        <f>IF('Opportunity List'!$P313=0,0,IF(OR('Opportunity List'!$A313={600,601}),4.52,IF(OR('Opportunity List'!$A313={602,603,604,605}),1.9,('Opportunity List'!$V313/'Opportunity List'!$P313))))</f>
        <v>1552.7094016614876</v>
      </c>
      <c r="Y313" s="59">
        <f>IF('Opportunity List'!$X313=0,0,'Opportunity List'!$X313/'Opportunity List'!$T313)</f>
        <v>155.27094016614876</v>
      </c>
      <c r="Z313" s="61">
        <f>'Opportunity List'!$W313*'Opportunity List'!$H313</f>
        <v>0</v>
      </c>
      <c r="AA313" s="61">
        <f>'Opportunity List'!$Z313+'Opportunity List'!$W313</f>
        <v>5241.5813856065352</v>
      </c>
      <c r="AB313" s="61">
        <f>IF('Opportunity List'!$F313="Electricity", 'Opportunity List'!$W313, 0)+IF('Opportunity List'!$G313="Electricity",'Opportunity List'!$Z313,0)</f>
        <v>5241.5813856065352</v>
      </c>
      <c r="AC313" s="61">
        <f>IF('Opportunity List'!$F313="Natural Gas",'Opportunity List'!$W313, 0)+IF('Opportunity List'!$G313="Natural Gas",'Opportunity List'!$Z313,0)</f>
        <v>0</v>
      </c>
      <c r="AD313" s="61">
        <f>'Opportunity List'!$Y313*VLOOKUP('Opportunity List'!$T313,'Discount rate'!$B$4:$D$45,3,FALSE)</f>
        <v>1245.8290493603618</v>
      </c>
      <c r="AE313" s="59">
        <v>44642.774971941639</v>
      </c>
      <c r="AF313" s="62" t="s">
        <v>164</v>
      </c>
      <c r="AG313" s="63">
        <v>0</v>
      </c>
      <c r="AH313" s="64">
        <f>'Opportunity List'!$AG313*VLOOKUP('Opportunity List'!$T313,'Discount rate'!$B$4:$D$45,3,FALSE)</f>
        <v>0</v>
      </c>
      <c r="AI313" s="59">
        <f>'Opportunity List'!$AE313-'Opportunity List'!$AH313</f>
        <v>44642.774971941639</v>
      </c>
      <c r="AJ313" s="64">
        <f>'Opportunity List'!$AI313/'Opportunity List'!$AD313</f>
        <v>35.833788748835403</v>
      </c>
      <c r="AK313" s="59">
        <f>'Opportunity List'!$P313*'Opportunity List'!$AE313</f>
        <v>1507034.9805595214</v>
      </c>
      <c r="AL313" s="59">
        <v>8760</v>
      </c>
      <c r="AM313" s="65">
        <v>0.50694444443053055</v>
      </c>
      <c r="AN313" s="65">
        <v>0.50694444443053055</v>
      </c>
      <c r="AO313" s="65">
        <v>0.89999999999999991</v>
      </c>
      <c r="AP313" s="65">
        <v>0.6249999999801229</v>
      </c>
      <c r="AQ313" s="65">
        <v>0.33333333328032777</v>
      </c>
      <c r="AR313" s="65">
        <v>0.6249999999801229</v>
      </c>
      <c r="AS313" s="65" t="e">
        <f>#VALUE!</f>
        <v>#VALUE!</v>
      </c>
      <c r="AT313" s="65" t="e">
        <f>#VALUE!</f>
        <v>#VALUE!</v>
      </c>
      <c r="AU313" s="65" t="e">
        <f>#VALUE!</f>
        <v>#VALUE!</v>
      </c>
      <c r="AV313" s="65" t="e">
        <f>#VALUE!</f>
        <v>#VALUE!</v>
      </c>
      <c r="AW313" s="65" t="e">
        <f>#VALUE!</f>
        <v>#VALUE!</v>
      </c>
      <c r="AX313" s="56" t="str">
        <f>IF('Opportunity List'!$AY313&lt;=0.1,"Early",IF(AND('Opportunity List'!$AY313&gt;0.1,'Opportunity List'!$AY313&lt;=0.25),"Establishing","Mature"))</f>
        <v>Establishing</v>
      </c>
      <c r="AY313" s="105">
        <v>0.14774551010454917</v>
      </c>
      <c r="AZ313" s="11"/>
      <c r="BA313" s="11"/>
      <c r="BB313" s="11"/>
      <c r="BD313" s="11"/>
      <c r="BE313" s="11"/>
      <c r="BF313" s="11"/>
    </row>
    <row r="314" spans="1:58" x14ac:dyDescent="0.25">
      <c r="A314" s="104">
        <v>69</v>
      </c>
      <c r="B314" s="56" t="s">
        <v>220</v>
      </c>
      <c r="C314" s="56" t="s">
        <v>7</v>
      </c>
      <c r="D314" s="56" t="s">
        <v>203</v>
      </c>
      <c r="E314" s="56" t="s">
        <v>186</v>
      </c>
      <c r="F314" s="56" t="s">
        <v>2</v>
      </c>
      <c r="G314" s="56">
        <v>0</v>
      </c>
      <c r="H314" s="57">
        <v>0</v>
      </c>
      <c r="I314" s="56" t="s">
        <v>174</v>
      </c>
      <c r="J314" s="58">
        <v>4.6980887354142888</v>
      </c>
      <c r="K314" s="59">
        <f>('Opportunity List'!$J314*Convert_PJ_to_MWh)/1000</f>
        <v>1305.0246487262018</v>
      </c>
      <c r="L314" s="59">
        <v>124.34727477143319</v>
      </c>
      <c r="M314" s="59">
        <f>'Opportunity List'!$N314/Convert_GJ_to_MWh</f>
        <v>37782</v>
      </c>
      <c r="N314" s="59">
        <v>10495.000008395999</v>
      </c>
      <c r="O314" s="60">
        <v>0.85225448989545083</v>
      </c>
      <c r="P314" s="59">
        <f>'Opportunity List'!$L314*'Opportunity List'!$O314</f>
        <v>105.97552323021726</v>
      </c>
      <c r="Q314" s="60">
        <v>4.7127491204548436E-3</v>
      </c>
      <c r="R314" s="59">
        <f>'Opportunity List'!$J314*'Opportunity List'!$Q314*Convert_PJ_to_MWh</f>
        <v>6150.2537654562993</v>
      </c>
      <c r="S314" s="60">
        <v>0.34370999177097317</v>
      </c>
      <c r="T314" s="59">
        <v>10</v>
      </c>
      <c r="U314" s="59">
        <v>0</v>
      </c>
      <c r="V314" s="59">
        <f>(('Opportunity List'!$R314*'Opportunity List'!$S314)*'Opportunity List'!$O314)*'Opportunity List'!$T314</f>
        <v>18015.838949137076</v>
      </c>
      <c r="W314" s="59">
        <f>'Opportunity List'!$Y314*'Opportunity List'!$P314</f>
        <v>1801.5838949137078</v>
      </c>
      <c r="X314" s="59">
        <f>IF('Opportunity List'!$P314=0,0,IF(OR('Opportunity List'!$A314={600,601}),4.52,IF(OR('Opportunity List'!$A314={602,603,604,605}),1.9,('Opportunity List'!$V314/'Opportunity List'!$P314))))</f>
        <v>170.00000000000134</v>
      </c>
      <c r="Y314" s="59">
        <f>IF('Opportunity List'!$X314=0,0,'Opportunity List'!$X314/'Opportunity List'!$T314)</f>
        <v>17.000000000000135</v>
      </c>
      <c r="Z314" s="61">
        <f>'Opportunity List'!$W314*'Opportunity List'!$H314</f>
        <v>0</v>
      </c>
      <c r="AA314" s="61">
        <f>'Opportunity List'!$Z314+'Opportunity List'!$W314</f>
        <v>1801.5838949137078</v>
      </c>
      <c r="AB314" s="61">
        <f>IF('Opportunity List'!$F314="Electricity", 'Opportunity List'!$W314, 0)+IF('Opportunity List'!$G314="Electricity",'Opportunity List'!$Z314,0)</f>
        <v>1801.5838949137078</v>
      </c>
      <c r="AC314" s="61">
        <f>IF('Opportunity List'!$F314="Natural Gas",'Opportunity List'!$W314, 0)+IF('Opportunity List'!$G314="Natural Gas",'Opportunity List'!$Z314,0)</f>
        <v>0</v>
      </c>
      <c r="AD314" s="61">
        <f>'Opportunity List'!$Y314*VLOOKUP('Opportunity List'!$T314,'Discount rate'!$B$4:$D$45,3,FALSE)</f>
        <v>136.40088619585532</v>
      </c>
      <c r="AE314" s="59">
        <v>5001.4253647586984</v>
      </c>
      <c r="AF314" s="62" t="s">
        <v>164</v>
      </c>
      <c r="AG314" s="63">
        <v>0</v>
      </c>
      <c r="AH314" s="64">
        <f>'Opportunity List'!$AG314*VLOOKUP('Opportunity List'!$T314,'Discount rate'!$B$4:$D$45,3,FALSE)</f>
        <v>0</v>
      </c>
      <c r="AI314" s="59">
        <f>'Opportunity List'!$AE314-'Opportunity List'!$AH314</f>
        <v>5001.4253647586984</v>
      </c>
      <c r="AJ314" s="64">
        <f>'Opportunity List'!$AI314/'Opportunity List'!$AD314</f>
        <v>36.667103156333248</v>
      </c>
      <c r="AK314" s="59">
        <f>'Opportunity List'!$P314*'Opportunity List'!$AE314</f>
        <v>530028.66992718331</v>
      </c>
      <c r="AL314" s="59">
        <v>8760</v>
      </c>
      <c r="AM314" s="65">
        <v>0.50694444443053055</v>
      </c>
      <c r="AN314" s="65">
        <v>0.50694444443053055</v>
      </c>
      <c r="AO314" s="65">
        <v>0.89999999999999991</v>
      </c>
      <c r="AP314" s="65">
        <v>0.6249999999801229</v>
      </c>
      <c r="AQ314" s="65">
        <v>0.33333333328032777</v>
      </c>
      <c r="AR314" s="65">
        <v>0.6249999999801229</v>
      </c>
      <c r="AS314" s="65" t="e">
        <f>#VALUE!</f>
        <v>#VALUE!</v>
      </c>
      <c r="AT314" s="65" t="e">
        <f>#VALUE!</f>
        <v>#VALUE!</v>
      </c>
      <c r="AU314" s="65" t="e">
        <f>#VALUE!</f>
        <v>#VALUE!</v>
      </c>
      <c r="AV314" s="65" t="e">
        <f>#VALUE!</f>
        <v>#VALUE!</v>
      </c>
      <c r="AW314" s="65" t="e">
        <f>#VALUE!</f>
        <v>#VALUE!</v>
      </c>
      <c r="AX314" s="56" t="str">
        <f>IF('Opportunity List'!$AY314&lt;=0.1,"Early",IF(AND('Opportunity List'!$AY314&gt;0.1,'Opportunity List'!$AY314&lt;=0.25),"Establishing","Mature"))</f>
        <v>Establishing</v>
      </c>
      <c r="AY314" s="105">
        <v>0.14774551010454917</v>
      </c>
      <c r="AZ314" s="11"/>
      <c r="BA314" s="11"/>
      <c r="BB314" s="11"/>
      <c r="BD314" s="11"/>
      <c r="BE314" s="11"/>
      <c r="BF314" s="11"/>
    </row>
    <row r="315" spans="1:58" x14ac:dyDescent="0.25">
      <c r="A315" s="104">
        <v>70</v>
      </c>
      <c r="B315" s="56" t="s">
        <v>307</v>
      </c>
      <c r="C315" s="56" t="s">
        <v>7</v>
      </c>
      <c r="D315" s="56" t="s">
        <v>203</v>
      </c>
      <c r="E315" s="56" t="s">
        <v>186</v>
      </c>
      <c r="F315" s="56" t="s">
        <v>2</v>
      </c>
      <c r="G315" s="56">
        <v>0</v>
      </c>
      <c r="H315" s="57">
        <v>0</v>
      </c>
      <c r="I315" s="56" t="s">
        <v>174</v>
      </c>
      <c r="J315" s="58">
        <v>4.6980887354142888</v>
      </c>
      <c r="K315" s="59">
        <f>('Opportunity List'!$J315*Convert_PJ_to_MWh)/1000</f>
        <v>1305.0246487262018</v>
      </c>
      <c r="L315" s="59">
        <v>65.214309398614276</v>
      </c>
      <c r="M315" s="59">
        <f>'Opportunity List'!$N315/Convert_GJ_to_MWh</f>
        <v>72040.764959999986</v>
      </c>
      <c r="N315" s="59">
        <v>20011.323616009053</v>
      </c>
      <c r="O315" s="60">
        <v>0.85225448989545083</v>
      </c>
      <c r="P315" s="59">
        <f>'Opportunity List'!$L315*'Opportunity List'!$O315</f>
        <v>55.579187990400115</v>
      </c>
      <c r="Q315" s="60">
        <v>4.7127491204548436E-3</v>
      </c>
      <c r="R315" s="59">
        <f>'Opportunity List'!$J315*'Opportunity List'!$Q315*Convert_PJ_to_MWh</f>
        <v>6150.2537654562993</v>
      </c>
      <c r="S315" s="60">
        <v>1</v>
      </c>
      <c r="T315" s="59">
        <v>20</v>
      </c>
      <c r="U315" s="59">
        <v>0</v>
      </c>
      <c r="V315" s="59">
        <f>(('Opportunity List'!$R315*'Opportunity List'!$S315)*'Opportunity List'!$O315)*'Opportunity List'!$T315</f>
        <v>104831.62771213069</v>
      </c>
      <c r="W315" s="59">
        <f>'Opportunity List'!$Y315*'Opportunity List'!$P315</f>
        <v>5241.5813856065352</v>
      </c>
      <c r="X315" s="59">
        <f>IF('Opportunity List'!$P315=0,0,IF(OR('Opportunity List'!$A315={600,601}),4.52,IF(OR('Opportunity List'!$A315={602,603,604,605}),1.9,('Opportunity List'!$V315/'Opportunity List'!$P315))))</f>
        <v>1886.1669539007601</v>
      </c>
      <c r="Y315" s="59">
        <f>IF('Opportunity List'!$X315=0,0,'Opportunity List'!$X315/'Opportunity List'!$T315)</f>
        <v>94.308347695038009</v>
      </c>
      <c r="Z315" s="61">
        <f>'Opportunity List'!$W315*'Opportunity List'!$H315</f>
        <v>0</v>
      </c>
      <c r="AA315" s="61">
        <f>'Opportunity List'!$Z315+'Opportunity List'!$W315</f>
        <v>5241.5813856065352</v>
      </c>
      <c r="AB315" s="61">
        <f>IF('Opportunity List'!$F315="Electricity", 'Opportunity List'!$W315, 0)+IF('Opportunity List'!$G315="Electricity",'Opportunity List'!$Z315,0)</f>
        <v>5241.5813856065352</v>
      </c>
      <c r="AC315" s="61">
        <f>IF('Opportunity List'!$F315="Natural Gas",'Opportunity List'!$W315, 0)+IF('Opportunity List'!$G315="Natural Gas",'Opportunity List'!$Z315,0)</f>
        <v>0</v>
      </c>
      <c r="AD315" s="61">
        <f>'Opportunity List'!$Y315*VLOOKUP('Opportunity List'!$T315,'Discount rate'!$B$4:$D$45,3,FALSE)</f>
        <v>1093.4123266473619</v>
      </c>
      <c r="AE315" s="59">
        <v>190348.38069584739</v>
      </c>
      <c r="AF315" s="62" t="s">
        <v>168</v>
      </c>
      <c r="AG315" s="63">
        <v>0</v>
      </c>
      <c r="AH315" s="64">
        <f>'Opportunity List'!$AG315*VLOOKUP('Opportunity List'!$T315,'Discount rate'!$B$4:$D$45,3,FALSE)</f>
        <v>0</v>
      </c>
      <c r="AI315" s="59">
        <f>'Opportunity List'!$AE315-'Opportunity List'!$AH315</f>
        <v>190348.38069584739</v>
      </c>
      <c r="AJ315" s="64">
        <f>'Opportunity List'!$AI315/'Opportunity List'!$AD315</f>
        <v>174.08655093499505</v>
      </c>
      <c r="AK315" s="59">
        <f>'Opportunity List'!$P315*'Opportunity List'!$AE315</f>
        <v>10579408.434362751</v>
      </c>
      <c r="AL315" s="59">
        <v>8760</v>
      </c>
      <c r="AM315" s="65">
        <v>0.50694444443053055</v>
      </c>
      <c r="AN315" s="65">
        <v>0.50694444443053055</v>
      </c>
      <c r="AO315" s="65">
        <v>0.89999999999999991</v>
      </c>
      <c r="AP315" s="65">
        <v>0.6249999999801229</v>
      </c>
      <c r="AQ315" s="65">
        <v>0.33333333328032777</v>
      </c>
      <c r="AR315" s="65">
        <v>0.6249999999801229</v>
      </c>
      <c r="AS315" s="65" t="e">
        <f>#VALUE!</f>
        <v>#VALUE!</v>
      </c>
      <c r="AT315" s="65" t="e">
        <f>#VALUE!</f>
        <v>#VALUE!</v>
      </c>
      <c r="AU315" s="65" t="e">
        <f>#VALUE!</f>
        <v>#VALUE!</v>
      </c>
      <c r="AV315" s="65" t="e">
        <f>#VALUE!</f>
        <v>#VALUE!</v>
      </c>
      <c r="AW315" s="65" t="e">
        <f>#VALUE!</f>
        <v>#VALUE!</v>
      </c>
      <c r="AX315" s="56" t="str">
        <f>IF('Opportunity List'!$AY315&lt;=0.1,"Early",IF(AND('Opportunity List'!$AY315&gt;0.1,'Opportunity List'!$AY315&lt;=0.25),"Establishing","Mature"))</f>
        <v>Establishing</v>
      </c>
      <c r="AY315" s="105">
        <v>0.14774551010454917</v>
      </c>
      <c r="AZ315" s="11"/>
      <c r="BA315" s="11"/>
      <c r="BB315" s="11"/>
      <c r="BD315" s="11"/>
      <c r="BE315" s="11"/>
      <c r="BF315" s="11"/>
    </row>
    <row r="316" spans="1:58" x14ac:dyDescent="0.25">
      <c r="A316" s="104">
        <v>71</v>
      </c>
      <c r="B316" s="56" t="s">
        <v>315</v>
      </c>
      <c r="C316" s="56" t="s">
        <v>7</v>
      </c>
      <c r="D316" s="56" t="s">
        <v>203</v>
      </c>
      <c r="E316" s="56" t="s">
        <v>186</v>
      </c>
      <c r="F316" s="56" t="s">
        <v>2</v>
      </c>
      <c r="G316" s="56">
        <v>0</v>
      </c>
      <c r="H316" s="57">
        <v>0</v>
      </c>
      <c r="I316" s="56" t="s">
        <v>174</v>
      </c>
      <c r="J316" s="58">
        <v>4.6980887354142888</v>
      </c>
      <c r="K316" s="59">
        <f>('Opportunity List'!$J316*Convert_PJ_to_MWh)/1000</f>
        <v>1305.0246487262018</v>
      </c>
      <c r="L316" s="59">
        <v>124.34727477143319</v>
      </c>
      <c r="M316" s="59">
        <f>'Opportunity List'!$N316/Convert_GJ_to_MWh</f>
        <v>37782</v>
      </c>
      <c r="N316" s="59">
        <v>10495.000008395999</v>
      </c>
      <c r="O316" s="60">
        <v>0.85225448989545083</v>
      </c>
      <c r="P316" s="59">
        <f>'Opportunity List'!$L316*'Opportunity List'!$O316</f>
        <v>105.97552323021726</v>
      </c>
      <c r="Q316" s="60">
        <v>4.7127491204548436E-3</v>
      </c>
      <c r="R316" s="59">
        <f>'Opportunity List'!$J316*'Opportunity List'!$Q316*Convert_PJ_to_MWh</f>
        <v>6150.2537654562993</v>
      </c>
      <c r="S316" s="60">
        <v>9.3003880126263316E-2</v>
      </c>
      <c r="T316" s="59">
        <v>10</v>
      </c>
      <c r="U316" s="59">
        <v>0</v>
      </c>
      <c r="V316" s="59">
        <f>(('Opportunity List'!$R316*'Opportunity List'!$S316)*'Opportunity List'!$O316)*'Opportunity List'!$T316</f>
        <v>4874.8740685900329</v>
      </c>
      <c r="W316" s="59">
        <f>'Opportunity List'!$Y316*'Opportunity List'!$P316</f>
        <v>487.48740685900333</v>
      </c>
      <c r="X316" s="59">
        <f>IF('Opportunity List'!$P316=0,0,IF(OR('Opportunity List'!$A316={600,601}),4.52,IF(OR('Opportunity List'!$A316={602,603,604,605}),1.9,('Opportunity List'!$V316/'Opportunity List'!$P316))))</f>
        <v>46.000000000000369</v>
      </c>
      <c r="Y316" s="59">
        <f>IF('Opportunity List'!$X316=0,0,'Opportunity List'!$X316/'Opportunity List'!$T316)</f>
        <v>4.6000000000000369</v>
      </c>
      <c r="Z316" s="61">
        <f>'Opportunity List'!$W316*'Opportunity List'!$H316</f>
        <v>0</v>
      </c>
      <c r="AA316" s="61">
        <f>'Opportunity List'!$Z316+'Opportunity List'!$W316</f>
        <v>487.48740685900333</v>
      </c>
      <c r="AB316" s="61">
        <f>IF('Opportunity List'!$F316="Electricity", 'Opportunity List'!$W316, 0)+IF('Opportunity List'!$G316="Electricity",'Opportunity List'!$Z316,0)</f>
        <v>487.48740685900333</v>
      </c>
      <c r="AC316" s="61">
        <f>IF('Opportunity List'!$F316="Natural Gas",'Opportunity List'!$W316, 0)+IF('Opportunity List'!$G316="Natural Gas",'Opportunity List'!$Z316,0)</f>
        <v>0</v>
      </c>
      <c r="AD316" s="61">
        <f>'Opportunity List'!$Y316*VLOOKUP('Opportunity List'!$T316,'Discount rate'!$B$4:$D$45,3,FALSE)</f>
        <v>36.908475088290267</v>
      </c>
      <c r="AE316" s="59">
        <v>2217.0594837261506</v>
      </c>
      <c r="AF316" s="62" t="s">
        <v>164</v>
      </c>
      <c r="AG316" s="63">
        <v>0</v>
      </c>
      <c r="AH316" s="64">
        <f>'Opportunity List'!$AG316*VLOOKUP('Opportunity List'!$T316,'Discount rate'!$B$4:$D$45,3,FALSE)</f>
        <v>0</v>
      </c>
      <c r="AI316" s="59">
        <f>'Opportunity List'!$AE316-'Opportunity List'!$AH316</f>
        <v>2217.0594837261506</v>
      </c>
      <c r="AJ316" s="64">
        <f>'Opportunity List'!$AI316/'Opportunity List'!$AD316</f>
        <v>60.069116332295827</v>
      </c>
      <c r="AK316" s="59">
        <f>'Opportunity List'!$P316*'Opportunity List'!$AE316</f>
        <v>234954.03882039417</v>
      </c>
      <c r="AL316" s="59">
        <v>8760</v>
      </c>
      <c r="AM316" s="65">
        <v>0.50694444443053055</v>
      </c>
      <c r="AN316" s="65">
        <v>0.50694444443053055</v>
      </c>
      <c r="AO316" s="65">
        <v>0.89999999999999991</v>
      </c>
      <c r="AP316" s="65">
        <v>0.6249999999801229</v>
      </c>
      <c r="AQ316" s="65">
        <v>0.33333333328032777</v>
      </c>
      <c r="AR316" s="65">
        <v>0.6249999999801229</v>
      </c>
      <c r="AS316" s="65" t="e">
        <f>#VALUE!</f>
        <v>#VALUE!</v>
      </c>
      <c r="AT316" s="65" t="e">
        <f>#VALUE!</f>
        <v>#VALUE!</v>
      </c>
      <c r="AU316" s="65" t="e">
        <f>#VALUE!</f>
        <v>#VALUE!</v>
      </c>
      <c r="AV316" s="65" t="e">
        <f>#VALUE!</f>
        <v>#VALUE!</v>
      </c>
      <c r="AW316" s="65" t="e">
        <f>#VALUE!</f>
        <v>#VALUE!</v>
      </c>
      <c r="AX316" s="56" t="str">
        <f>IF('Opportunity List'!$AY316&lt;=0.1,"Early",IF(AND('Opportunity List'!$AY316&gt;0.1,'Opportunity List'!$AY316&lt;=0.25),"Establishing","Mature"))</f>
        <v>Establishing</v>
      </c>
      <c r="AY316" s="105">
        <v>0.14774551010454917</v>
      </c>
      <c r="AZ316" s="11"/>
      <c r="BA316" s="11"/>
      <c r="BB316" s="11"/>
      <c r="BD316" s="11"/>
      <c r="BE316" s="11"/>
      <c r="BF316" s="11"/>
    </row>
    <row r="317" spans="1:58" x14ac:dyDescent="0.25">
      <c r="A317" s="104">
        <v>72</v>
      </c>
      <c r="B317" s="56" t="s">
        <v>224</v>
      </c>
      <c r="C317" s="56" t="s">
        <v>7</v>
      </c>
      <c r="D317" s="56" t="s">
        <v>203</v>
      </c>
      <c r="E317" s="56" t="s">
        <v>225</v>
      </c>
      <c r="F317" s="56" t="s">
        <v>2</v>
      </c>
      <c r="G317" s="56">
        <v>0</v>
      </c>
      <c r="H317" s="57">
        <v>0</v>
      </c>
      <c r="I317" s="56" t="s">
        <v>174</v>
      </c>
      <c r="J317" s="58">
        <v>4.6980887354142888</v>
      </c>
      <c r="K317" s="59">
        <f>('Opportunity List'!$J317*Convert_PJ_to_MWh)/1000</f>
        <v>1305.0246487262018</v>
      </c>
      <c r="L317" s="59">
        <v>9.3931405507611618</v>
      </c>
      <c r="M317" s="59">
        <f>'Opportunity List'!$N317/Convert_GJ_to_MWh</f>
        <v>500161.65626666631</v>
      </c>
      <c r="N317" s="59">
        <v>138933.79351855433</v>
      </c>
      <c r="O317" s="60">
        <v>0.85225448989545083</v>
      </c>
      <c r="P317" s="59">
        <f>'Opportunity List'!$L317*'Opportunity List'!$O317</f>
        <v>8.0053462086052285</v>
      </c>
      <c r="Q317" s="60">
        <v>0.6153786832528555</v>
      </c>
      <c r="R317" s="59">
        <f>'Opportunity List'!$J317*'Opportunity List'!$Q317*Convert_PJ_to_MWh</f>
        <v>803084.34994565044</v>
      </c>
      <c r="S317" s="60">
        <v>3.5060946276742444E-2</v>
      </c>
      <c r="T317" s="59">
        <v>10</v>
      </c>
      <c r="U317" s="59">
        <v>0</v>
      </c>
      <c r="V317" s="59">
        <f>(('Opportunity List'!$R317*'Opportunity List'!$S317)*'Opportunity List'!$O317)*'Opportunity List'!$T317</f>
        <v>239968.42102101943</v>
      </c>
      <c r="W317" s="59">
        <f>'Opportunity List'!$Y317*'Opportunity List'!$P317</f>
        <v>23996.842102101942</v>
      </c>
      <c r="X317" s="59">
        <f>IF('Opportunity List'!$P317=0,0,IF(OR('Opportunity List'!$A317={600,601}),4.52,IF(OR('Opportunity List'!$A317={602,603,604,605}),1.9,('Opportunity List'!$V317/'Opportunity List'!$P317))))</f>
        <v>29976.020370370607</v>
      </c>
      <c r="Y317" s="59">
        <f>IF('Opportunity List'!$X317=0,0,'Opportunity List'!$X317/'Opportunity List'!$T317)</f>
        <v>2997.6020370370607</v>
      </c>
      <c r="Z317" s="61">
        <f>'Opportunity List'!$W317*'Opportunity List'!$H317</f>
        <v>0</v>
      </c>
      <c r="AA317" s="61">
        <f>'Opportunity List'!$Z317+'Opportunity List'!$W317</f>
        <v>23996.842102101942</v>
      </c>
      <c r="AB317" s="61">
        <f>IF('Opportunity List'!$F317="Electricity", 'Opportunity List'!$W317, 0)+IF('Opportunity List'!$G317="Electricity",'Opportunity List'!$Z317,0)</f>
        <v>23996.842102101942</v>
      </c>
      <c r="AC317" s="61">
        <f>IF('Opportunity List'!$F317="Natural Gas",'Opportunity List'!$W317, 0)+IF('Opportunity List'!$G317="Natural Gas",'Opportunity List'!$Z317,0)</f>
        <v>0</v>
      </c>
      <c r="AD317" s="61">
        <f>'Opportunity List'!$Y317*VLOOKUP('Opportunity List'!$T317,'Discount rate'!$B$4:$D$45,3,FALSE)</f>
        <v>24051.504371432526</v>
      </c>
      <c r="AE317" s="59">
        <v>255700.86045641601</v>
      </c>
      <c r="AF317" s="62" t="s">
        <v>164</v>
      </c>
      <c r="AG317" s="63">
        <v>0</v>
      </c>
      <c r="AH317" s="64">
        <f>'Opportunity List'!$AG317*VLOOKUP('Opportunity List'!$T317,'Discount rate'!$B$4:$D$45,3,FALSE)</f>
        <v>0</v>
      </c>
      <c r="AI317" s="59">
        <f>'Opportunity List'!$AE317-'Opportunity List'!$AH317</f>
        <v>255700.86045641601</v>
      </c>
      <c r="AJ317" s="64">
        <f>'Opportunity List'!$AI317/'Opportunity List'!$AD317</f>
        <v>10.63138739712797</v>
      </c>
      <c r="AK317" s="59">
        <f>'Opportunity List'!$P317*'Opportunity List'!$AE317</f>
        <v>2046973.9137918644</v>
      </c>
      <c r="AL317" s="59">
        <v>8760</v>
      </c>
      <c r="AM317" s="65">
        <v>0.67447916666666619</v>
      </c>
      <c r="AN317" s="65">
        <v>0.67447916666666674</v>
      </c>
      <c r="AO317" s="65">
        <v>0.58749999999999991</v>
      </c>
      <c r="AP317" s="65">
        <v>0.61979166666666663</v>
      </c>
      <c r="AQ317" s="65">
        <v>0.875</v>
      </c>
      <c r="AR317" s="65">
        <v>0.61979166666666674</v>
      </c>
      <c r="AS317" s="65" t="e">
        <f>#VALUE!</f>
        <v>#VALUE!</v>
      </c>
      <c r="AT317" s="65" t="e">
        <f>#VALUE!</f>
        <v>#VALUE!</v>
      </c>
      <c r="AU317" s="65" t="e">
        <f>#VALUE!</f>
        <v>#VALUE!</v>
      </c>
      <c r="AV317" s="65" t="e">
        <f>#VALUE!</f>
        <v>#VALUE!</v>
      </c>
      <c r="AW317" s="65" t="e">
        <f>#VALUE!</f>
        <v>#VALUE!</v>
      </c>
      <c r="AX317" s="56" t="str">
        <f>IF('Opportunity List'!$AY317&lt;=0.1,"Early",IF(AND('Opportunity List'!$AY317&gt;0.1,'Opportunity List'!$AY317&lt;=0.25),"Establishing","Mature"))</f>
        <v>Establishing</v>
      </c>
      <c r="AY317" s="105">
        <v>0.25</v>
      </c>
      <c r="AZ317" s="11"/>
      <c r="BA317" s="11"/>
      <c r="BB317" s="11"/>
      <c r="BD317" s="11"/>
      <c r="BE317" s="11"/>
      <c r="BF317" s="11"/>
    </row>
    <row r="318" spans="1:58" x14ac:dyDescent="0.25">
      <c r="A318" s="104">
        <v>74</v>
      </c>
      <c r="B318" s="56" t="s">
        <v>250</v>
      </c>
      <c r="C318" s="56" t="s">
        <v>7</v>
      </c>
      <c r="D318" s="56" t="s">
        <v>203</v>
      </c>
      <c r="E318" s="56" t="s">
        <v>225</v>
      </c>
      <c r="F318" s="56" t="s">
        <v>2</v>
      </c>
      <c r="G318" s="56">
        <v>0</v>
      </c>
      <c r="H318" s="57">
        <v>0</v>
      </c>
      <c r="I318" s="56" t="s">
        <v>174</v>
      </c>
      <c r="J318" s="58">
        <v>4.6980887354142888</v>
      </c>
      <c r="K318" s="59">
        <f>('Opportunity List'!$J318*Convert_PJ_to_MWh)/1000</f>
        <v>1305.0246487262018</v>
      </c>
      <c r="L318" s="59">
        <v>22.039867741778547</v>
      </c>
      <c r="M318" s="59">
        <f>'Opportunity List'!$N318/Convert_GJ_to_MWh</f>
        <v>213163.2</v>
      </c>
      <c r="N318" s="59">
        <v>59212.000047369598</v>
      </c>
      <c r="O318" s="60">
        <v>0.85225448989545083</v>
      </c>
      <c r="P318" s="59">
        <f>'Opportunity List'!$L318*'Opportunity List'!$O318</f>
        <v>18.783576239632676</v>
      </c>
      <c r="Q318" s="60">
        <v>0.6153786832528555</v>
      </c>
      <c r="R318" s="59">
        <f>'Opportunity List'!$J318*'Opportunity List'!$Q318*Convert_PJ_to_MWh</f>
        <v>803084.34994565044</v>
      </c>
      <c r="S318" s="60">
        <v>2.4699623357052428E-4</v>
      </c>
      <c r="T318" s="59">
        <v>20</v>
      </c>
      <c r="U318" s="59">
        <v>0</v>
      </c>
      <c r="V318" s="59">
        <f>(('Opportunity List'!$R318*'Opportunity List'!$S318)*'Opportunity List'!$O318)*'Opportunity List'!$T318</f>
        <v>3381.0437231339097</v>
      </c>
      <c r="W318" s="59">
        <f>'Opportunity List'!$Y318*'Opportunity List'!$P318</f>
        <v>169.05218615669548</v>
      </c>
      <c r="X318" s="59">
        <f>IF('Opportunity List'!$P318=0,0,IF(OR('Opportunity List'!$A318={600,601}),4.52,IF(OR('Opportunity List'!$A318={602,603,604,605}),1.9,('Opportunity List'!$V318/'Opportunity List'!$P318))))</f>
        <v>180.00000000000148</v>
      </c>
      <c r="Y318" s="59">
        <f>IF('Opportunity List'!$X318=0,0,'Opportunity List'!$X318/'Opportunity List'!$T318)</f>
        <v>9.0000000000000746</v>
      </c>
      <c r="Z318" s="61">
        <f>'Opportunity List'!$W318*'Opportunity List'!$H318</f>
        <v>0</v>
      </c>
      <c r="AA318" s="61">
        <f>'Opportunity List'!$Z318+'Opportunity List'!$W318</f>
        <v>169.05218615669548</v>
      </c>
      <c r="AB318" s="61">
        <f>IF('Opportunity List'!$F318="Electricity", 'Opportunity List'!$W318, 0)+IF('Opportunity List'!$G318="Electricity",'Opportunity List'!$Z318,0)</f>
        <v>169.05218615669548</v>
      </c>
      <c r="AC318" s="61">
        <f>IF('Opportunity List'!$F318="Natural Gas",'Opportunity List'!$W318, 0)+IF('Opportunity List'!$G318="Natural Gas",'Opportunity List'!$Z318,0)</f>
        <v>0</v>
      </c>
      <c r="AD318" s="61">
        <f>'Opportunity List'!$Y318*VLOOKUP('Opportunity List'!$T318,'Discount rate'!$B$4:$D$45,3,FALSE)</f>
        <v>104.34612820964632</v>
      </c>
      <c r="AE318" s="59">
        <v>5216.6105499438836</v>
      </c>
      <c r="AF318" s="62" t="s">
        <v>164</v>
      </c>
      <c r="AG318" s="63">
        <v>0</v>
      </c>
      <c r="AH318" s="64">
        <f>'Opportunity List'!$AG318*VLOOKUP('Opportunity List'!$T318,'Discount rate'!$B$4:$D$45,3,FALSE)</f>
        <v>0</v>
      </c>
      <c r="AI318" s="59">
        <f>'Opportunity List'!$AE318-'Opportunity List'!$AH318</f>
        <v>5216.6105499438836</v>
      </c>
      <c r="AJ318" s="64">
        <f>'Opportunity List'!$AI318/'Opportunity List'!$AD318</f>
        <v>49.993331227996933</v>
      </c>
      <c r="AK318" s="59">
        <f>'Opportunity List'!$P318*'Opportunity List'!$AE318</f>
        <v>97986.601977343074</v>
      </c>
      <c r="AL318" s="59">
        <v>8760</v>
      </c>
      <c r="AM318" s="65">
        <v>0.67447916666666619</v>
      </c>
      <c r="AN318" s="65">
        <v>0.67447916666666674</v>
      </c>
      <c r="AO318" s="65">
        <v>0.58749999999999991</v>
      </c>
      <c r="AP318" s="65">
        <v>0.61979166666666663</v>
      </c>
      <c r="AQ318" s="65">
        <v>0.875</v>
      </c>
      <c r="AR318" s="65">
        <v>0.61979166666666674</v>
      </c>
      <c r="AS318" s="65" t="e">
        <f>#VALUE!</f>
        <v>#VALUE!</v>
      </c>
      <c r="AT318" s="65" t="e">
        <f>#VALUE!</f>
        <v>#VALUE!</v>
      </c>
      <c r="AU318" s="65" t="e">
        <f>#VALUE!</f>
        <v>#VALUE!</v>
      </c>
      <c r="AV318" s="65" t="e">
        <f>#VALUE!</f>
        <v>#VALUE!</v>
      </c>
      <c r="AW318" s="65" t="e">
        <f>#VALUE!</f>
        <v>#VALUE!</v>
      </c>
      <c r="AX318" s="56" t="str">
        <f>IF('Opportunity List'!$AY318&lt;=0.1,"Early",IF(AND('Opportunity List'!$AY318&gt;0.1,'Opportunity List'!$AY318&lt;=0.25),"Establishing","Mature"))</f>
        <v>Establishing</v>
      </c>
      <c r="AY318" s="105">
        <v>0.25</v>
      </c>
      <c r="AZ318" s="11"/>
      <c r="BA318" s="11"/>
      <c r="BB318" s="11"/>
      <c r="BD318" s="11"/>
      <c r="BE318" s="11"/>
      <c r="BF318" s="11"/>
    </row>
    <row r="319" spans="1:58" x14ac:dyDescent="0.25">
      <c r="A319" s="104">
        <v>73</v>
      </c>
      <c r="B319" s="56" t="s">
        <v>279</v>
      </c>
      <c r="C319" s="56" t="s">
        <v>7</v>
      </c>
      <c r="D319" s="56" t="s">
        <v>203</v>
      </c>
      <c r="E319" s="56" t="s">
        <v>225</v>
      </c>
      <c r="F319" s="56" t="s">
        <v>2</v>
      </c>
      <c r="G319" s="56">
        <v>0</v>
      </c>
      <c r="H319" s="57">
        <v>0</v>
      </c>
      <c r="I319" s="56" t="s">
        <v>174</v>
      </c>
      <c r="J319" s="58">
        <v>4.6980887354142888</v>
      </c>
      <c r="K319" s="59">
        <f>('Opportunity List'!$J319*Convert_PJ_to_MWh)/1000</f>
        <v>1305.0246487262018</v>
      </c>
      <c r="L319" s="59">
        <v>23.787677583111243</v>
      </c>
      <c r="M319" s="59">
        <f>'Opportunity List'!$N319/Convert_GJ_to_MWh</f>
        <v>197500.94219999999</v>
      </c>
      <c r="N319" s="59">
        <v>54861.372877222428</v>
      </c>
      <c r="O319" s="60">
        <v>0.85225448989545083</v>
      </c>
      <c r="P319" s="59">
        <f>'Opportunity List'!$L319*'Opportunity List'!$O319</f>
        <v>20.273155024391922</v>
      </c>
      <c r="Q319" s="60">
        <v>0.6153786832528555</v>
      </c>
      <c r="R319" s="59">
        <f>'Opportunity List'!$J319*'Opportunity List'!$Q319*Convert_PJ_to_MWh</f>
        <v>803084.34994565044</v>
      </c>
      <c r="S319" s="60">
        <v>7.4355076474704046E-2</v>
      </c>
      <c r="T319" s="59">
        <v>10</v>
      </c>
      <c r="U319" s="59">
        <v>0</v>
      </c>
      <c r="V319" s="59">
        <f>(('Opportunity List'!$R319*'Opportunity List'!$S319)*'Opportunity List'!$O319)*'Opportunity List'!$T319</f>
        <v>508910.11770460638</v>
      </c>
      <c r="W319" s="59">
        <f>'Opportunity List'!$Y319*'Opportunity List'!$P319</f>
        <v>50891.011770460638</v>
      </c>
      <c r="X319" s="59">
        <f>IF('Opportunity List'!$P319=0,0,IF(OR('Opportunity List'!$A319={600,601}),4.52,IF(OR('Opportunity List'!$A319={602,603,604,605}),1.9,('Opportunity List'!$V319/'Opportunity List'!$P319))))</f>
        <v>25102.660000000211</v>
      </c>
      <c r="Y319" s="59">
        <f>IF('Opportunity List'!$X319=0,0,'Opportunity List'!$X319/'Opportunity List'!$T319)</f>
        <v>2510.266000000021</v>
      </c>
      <c r="Z319" s="61">
        <f>'Opportunity List'!$W319*'Opportunity List'!$H319</f>
        <v>0</v>
      </c>
      <c r="AA319" s="61">
        <f>'Opportunity List'!$Z319+'Opportunity List'!$W319</f>
        <v>50891.011770460638</v>
      </c>
      <c r="AB319" s="61">
        <f>IF('Opportunity List'!$F319="Electricity", 'Opportunity List'!$W319, 0)+IF('Opportunity List'!$G319="Electricity",'Opportunity List'!$Z319,0)</f>
        <v>50891.011770460638</v>
      </c>
      <c r="AC319" s="61">
        <f>IF('Opportunity List'!$F319="Natural Gas",'Opportunity List'!$W319, 0)+IF('Opportunity List'!$G319="Natural Gas",'Opportunity List'!$Z319,0)</f>
        <v>0</v>
      </c>
      <c r="AD319" s="61">
        <f>'Opportunity List'!$Y319*VLOOKUP('Opportunity List'!$T319,'Discount rate'!$B$4:$D$45,3,FALSE)</f>
        <v>20141.323940430888</v>
      </c>
      <c r="AE319" s="59">
        <v>217704.80808080808</v>
      </c>
      <c r="AF319" s="62" t="s">
        <v>164</v>
      </c>
      <c r="AG319" s="63">
        <v>0</v>
      </c>
      <c r="AH319" s="64">
        <f>'Opportunity List'!$AG319*VLOOKUP('Opportunity List'!$T319,'Discount rate'!$B$4:$D$45,3,FALSE)</f>
        <v>0</v>
      </c>
      <c r="AI319" s="59">
        <f>'Opportunity List'!$AE319-'Opportunity List'!$AH319</f>
        <v>217704.80808080808</v>
      </c>
      <c r="AJ319" s="64">
        <f>'Opportunity List'!$AI319/'Opportunity List'!$AD319</f>
        <v>10.808862849566516</v>
      </c>
      <c r="AK319" s="59">
        <f>'Opportunity List'!$P319*'Opportunity List'!$AE319</f>
        <v>4413563.3237777138</v>
      </c>
      <c r="AL319" s="59">
        <v>8760</v>
      </c>
      <c r="AM319" s="65">
        <v>0.67447916666666685</v>
      </c>
      <c r="AN319" s="65">
        <v>0.67447916666666674</v>
      </c>
      <c r="AO319" s="65">
        <v>0.58749999999999991</v>
      </c>
      <c r="AP319" s="65">
        <v>0.61979166666666674</v>
      </c>
      <c r="AQ319" s="65">
        <v>0.87499999999999989</v>
      </c>
      <c r="AR319" s="65">
        <v>0.61979166666666674</v>
      </c>
      <c r="AS319" s="65" t="e">
        <f>#VALUE!</f>
        <v>#VALUE!</v>
      </c>
      <c r="AT319" s="65" t="e">
        <f>#VALUE!</f>
        <v>#VALUE!</v>
      </c>
      <c r="AU319" s="65" t="e">
        <f>#VALUE!</f>
        <v>#VALUE!</v>
      </c>
      <c r="AV319" s="65" t="e">
        <f>#VALUE!</f>
        <v>#VALUE!</v>
      </c>
      <c r="AW319" s="65" t="e">
        <f>#VALUE!</f>
        <v>#VALUE!</v>
      </c>
      <c r="AX319" s="56" t="str">
        <f>IF('Opportunity List'!$AY319&lt;=0.1,"Early",IF(AND('Opportunity List'!$AY319&gt;0.1,'Opportunity List'!$AY319&lt;=0.25),"Establishing","Mature"))</f>
        <v>Establishing</v>
      </c>
      <c r="AY319" s="105">
        <v>0.25</v>
      </c>
      <c r="AZ319" s="11"/>
      <c r="BA319" s="11"/>
      <c r="BB319" s="11"/>
      <c r="BD319" s="11"/>
      <c r="BE319" s="11"/>
      <c r="BF319" s="11"/>
    </row>
    <row r="320" spans="1:58" x14ac:dyDescent="0.25">
      <c r="A320" s="104">
        <v>75</v>
      </c>
      <c r="B320" s="56" t="s">
        <v>293</v>
      </c>
      <c r="C320" s="56" t="s">
        <v>7</v>
      </c>
      <c r="D320" s="56" t="s">
        <v>203</v>
      </c>
      <c r="E320" s="56" t="s">
        <v>225</v>
      </c>
      <c r="F320" s="56" t="s">
        <v>2</v>
      </c>
      <c r="G320" s="56">
        <v>0</v>
      </c>
      <c r="H320" s="57">
        <v>0</v>
      </c>
      <c r="I320" s="56" t="s">
        <v>174</v>
      </c>
      <c r="J320" s="58">
        <v>4.6980887354142888</v>
      </c>
      <c r="K320" s="59">
        <f>('Opportunity List'!$J320*Convert_PJ_to_MWh)/1000</f>
        <v>1305.0246487262018</v>
      </c>
      <c r="L320" s="59">
        <v>51.366789290962423</v>
      </c>
      <c r="M320" s="59">
        <f>'Opportunity List'!$N320/Convert_GJ_to_MWh</f>
        <v>91461.6</v>
      </c>
      <c r="N320" s="59">
        <v>25406.000020324798</v>
      </c>
      <c r="O320" s="60">
        <v>0.85225448989545083</v>
      </c>
      <c r="P320" s="59">
        <f>'Opportunity List'!$L320*'Opportunity List'!$O320</f>
        <v>43.777576804736285</v>
      </c>
      <c r="Q320" s="60">
        <v>0.6153786832528555</v>
      </c>
      <c r="R320" s="59">
        <f>'Opportunity List'!$J320*'Opportunity List'!$Q320*Convert_PJ_to_MWh</f>
        <v>803084.34994565044</v>
      </c>
      <c r="S320" s="60">
        <v>7.4835406112065059E-3</v>
      </c>
      <c r="T320" s="59">
        <v>15</v>
      </c>
      <c r="U320" s="59">
        <v>0</v>
      </c>
      <c r="V320" s="59">
        <f>(('Opportunity List'!$R320*'Opportunity List'!$S320)*'Opportunity List'!$O320)*'Opportunity List'!$T320</f>
        <v>76829.647292312802</v>
      </c>
      <c r="W320" s="59">
        <f>'Opportunity List'!$Y320*'Opportunity List'!$P320</f>
        <v>5121.9764861541871</v>
      </c>
      <c r="X320" s="59">
        <f>IF('Opportunity List'!$P320=0,0,IF(OR('Opportunity List'!$A320={600,601}),4.52,IF(OR('Opportunity List'!$A320={602,603,604,605}),1.9,('Opportunity List'!$V320/'Opportunity List'!$P320))))</f>
        <v>1755.0000000000143</v>
      </c>
      <c r="Y320" s="59">
        <f>IF('Opportunity List'!$X320=0,0,'Opportunity List'!$X320/'Opportunity List'!$T320)</f>
        <v>117.00000000000095</v>
      </c>
      <c r="Z320" s="61">
        <f>'Opportunity List'!$W320*'Opportunity List'!$H320</f>
        <v>0</v>
      </c>
      <c r="AA320" s="61">
        <f>'Opportunity List'!$Z320+'Opportunity List'!$W320</f>
        <v>5121.9764861541871</v>
      </c>
      <c r="AB320" s="61">
        <f>IF('Opportunity List'!$F320="Electricity", 'Opportunity List'!$W320, 0)+IF('Opportunity List'!$G320="Electricity",'Opportunity List'!$Z320,0)</f>
        <v>5121.9764861541871</v>
      </c>
      <c r="AC320" s="61">
        <f>IF('Opportunity List'!$F320="Natural Gas",'Opportunity List'!$W320, 0)+IF('Opportunity List'!$G320="Natural Gas",'Opportunity List'!$Z320,0)</f>
        <v>0</v>
      </c>
      <c r="AD320" s="61">
        <f>'Opportunity List'!$Y320*VLOOKUP('Opportunity List'!$T320,'Discount rate'!$B$4:$D$45,3,FALSE)</f>
        <v>1182.6259385977796</v>
      </c>
      <c r="AE320" s="59">
        <v>13041.526374859708</v>
      </c>
      <c r="AF320" s="62" t="s">
        <v>164</v>
      </c>
      <c r="AG320" s="63">
        <v>0</v>
      </c>
      <c r="AH320" s="64">
        <f>'Opportunity List'!$AG320*VLOOKUP('Opportunity List'!$T320,'Discount rate'!$B$4:$D$45,3,FALSE)</f>
        <v>0</v>
      </c>
      <c r="AI320" s="59">
        <f>'Opportunity List'!$AE320-'Opportunity List'!$AH320</f>
        <v>13041.526374859708</v>
      </c>
      <c r="AJ320" s="64">
        <f>'Opportunity List'!$AI320/'Opportunity List'!$AD320</f>
        <v>11.027600485680903</v>
      </c>
      <c r="AK320" s="59">
        <f>'Opportunity List'!$P320*'Opportunity List'!$AE320</f>
        <v>570926.42252641486</v>
      </c>
      <c r="AL320" s="59">
        <v>8760</v>
      </c>
      <c r="AM320" s="65">
        <v>0.67447916666666619</v>
      </c>
      <c r="AN320" s="65">
        <v>0.67447916666666674</v>
      </c>
      <c r="AO320" s="65">
        <v>0.58749999999999991</v>
      </c>
      <c r="AP320" s="65">
        <v>0.61979166666666663</v>
      </c>
      <c r="AQ320" s="65">
        <v>0.875</v>
      </c>
      <c r="AR320" s="65">
        <v>0.61979166666666674</v>
      </c>
      <c r="AS320" s="65" t="e">
        <f>#VALUE!</f>
        <v>#VALUE!</v>
      </c>
      <c r="AT320" s="65" t="e">
        <f>#VALUE!</f>
        <v>#VALUE!</v>
      </c>
      <c r="AU320" s="65" t="e">
        <f>#VALUE!</f>
        <v>#VALUE!</v>
      </c>
      <c r="AV320" s="65" t="e">
        <f>#VALUE!</f>
        <v>#VALUE!</v>
      </c>
      <c r="AW320" s="65" t="e">
        <f>#VALUE!</f>
        <v>#VALUE!</v>
      </c>
      <c r="AX320" s="56" t="str">
        <f>IF('Opportunity List'!$AY320&lt;=0.1,"Early",IF(AND('Opportunity List'!$AY320&gt;0.1,'Opportunity List'!$AY320&lt;=0.25),"Establishing","Mature"))</f>
        <v>Establishing</v>
      </c>
      <c r="AY320" s="105">
        <v>0.25</v>
      </c>
      <c r="AZ320" s="11"/>
      <c r="BA320" s="11"/>
      <c r="BB320" s="11"/>
      <c r="BD320" s="11"/>
      <c r="BE320" s="11"/>
      <c r="BF320" s="11"/>
    </row>
    <row r="321" spans="1:58" x14ac:dyDescent="0.25">
      <c r="A321" s="104">
        <v>76</v>
      </c>
      <c r="B321" s="56" t="s">
        <v>311</v>
      </c>
      <c r="C321" s="56" t="s">
        <v>7</v>
      </c>
      <c r="D321" s="56" t="s">
        <v>203</v>
      </c>
      <c r="E321" s="56" t="s">
        <v>225</v>
      </c>
      <c r="F321" s="56" t="s">
        <v>2</v>
      </c>
      <c r="G321" s="56">
        <v>0</v>
      </c>
      <c r="H321" s="57">
        <v>0</v>
      </c>
      <c r="I321" s="56" t="s">
        <v>174</v>
      </c>
      <c r="J321" s="58">
        <v>4.6980887354142888</v>
      </c>
      <c r="K321" s="59">
        <f>('Opportunity List'!$J321*Convert_PJ_to_MWh)/1000</f>
        <v>1305.0246487262018</v>
      </c>
      <c r="L321" s="59">
        <v>66.701721778497742</v>
      </c>
      <c r="M321" s="59">
        <f>'Opportunity List'!$N321/Convert_GJ_to_MWh</f>
        <v>70434.294799999974</v>
      </c>
      <c r="N321" s="59">
        <v>19565.081904540944</v>
      </c>
      <c r="O321" s="60">
        <v>0.85225448989545083</v>
      </c>
      <c r="P321" s="59">
        <f>'Opportunity List'!$L321*'Opportunity List'!$O321</f>
        <v>56.846841869481878</v>
      </c>
      <c r="Q321" s="60">
        <v>0.6153786832528555</v>
      </c>
      <c r="R321" s="59">
        <f>'Opportunity List'!$J321*'Opportunity List'!$Q321*Convert_PJ_to_MWh</f>
        <v>803084.34994565044</v>
      </c>
      <c r="S321" s="60">
        <v>2.4216632637904491E-2</v>
      </c>
      <c r="T321" s="59">
        <v>15</v>
      </c>
      <c r="U321" s="59">
        <v>0</v>
      </c>
      <c r="V321" s="59">
        <f>(('Opportunity List'!$R321*'Opportunity List'!$S321)*'Opportunity List'!$O321)*'Opportunity List'!$T321</f>
        <v>248619.662916181</v>
      </c>
      <c r="W321" s="59">
        <f>'Opportunity List'!$Y321*'Opportunity List'!$P321</f>
        <v>16574.644194412067</v>
      </c>
      <c r="X321" s="59">
        <f>IF('Opportunity List'!$P321=0,0,IF(OR('Opportunity List'!$A321={600,601}),4.52,IF(OR('Opportunity List'!$A321={602,603,604,605}),1.9,('Opportunity List'!$V321/'Opportunity List'!$P321))))</f>
        <v>4373.5000000000355</v>
      </c>
      <c r="Y321" s="59">
        <f>IF('Opportunity List'!$X321=0,0,'Opportunity List'!$X321/'Opportunity List'!$T321)</f>
        <v>291.56666666666905</v>
      </c>
      <c r="Z321" s="61">
        <f>'Opportunity List'!$W321*'Opportunity List'!$H321</f>
        <v>0</v>
      </c>
      <c r="AA321" s="61">
        <f>'Opportunity List'!$Z321+'Opportunity List'!$W321</f>
        <v>16574.644194412067</v>
      </c>
      <c r="AB321" s="61">
        <f>IF('Opportunity List'!$F321="Electricity", 'Opportunity List'!$W321, 0)+IF('Opportunity List'!$G321="Electricity",'Opportunity List'!$Z321,0)</f>
        <v>16574.644194412067</v>
      </c>
      <c r="AC321" s="61">
        <f>IF('Opportunity List'!$F321="Natural Gas",'Opportunity List'!$W321, 0)+IF('Opportunity List'!$G321="Natural Gas",'Opportunity List'!$Z321,0)</f>
        <v>0</v>
      </c>
      <c r="AD321" s="61">
        <f>'Opportunity List'!$Y321*VLOOKUP('Opportunity List'!$T321,'Discount rate'!$B$4:$D$45,3,FALSE)</f>
        <v>2947.130793423014</v>
      </c>
      <c r="AE321" s="59">
        <v>130446.78077066968</v>
      </c>
      <c r="AF321" s="62" t="s">
        <v>168</v>
      </c>
      <c r="AG321" s="63">
        <v>0</v>
      </c>
      <c r="AH321" s="64">
        <f>'Opportunity List'!$AG321*VLOOKUP('Opportunity List'!$T321,'Discount rate'!$B$4:$D$45,3,FALSE)</f>
        <v>0</v>
      </c>
      <c r="AI321" s="59">
        <f>'Opportunity List'!$AE321-'Opportunity List'!$AH321</f>
        <v>130446.78077066968</v>
      </c>
      <c r="AJ321" s="64">
        <f>'Opportunity List'!$AI321/'Opportunity List'!$AD321</f>
        <v>44.262297778497711</v>
      </c>
      <c r="AK321" s="59">
        <f>'Opportunity List'!$P321*'Opportunity List'!$AE321</f>
        <v>7415487.5188532285</v>
      </c>
      <c r="AL321" s="59">
        <v>8760</v>
      </c>
      <c r="AM321" s="65">
        <v>0.67447916666666619</v>
      </c>
      <c r="AN321" s="65">
        <v>0.67447916666666674</v>
      </c>
      <c r="AO321" s="65">
        <v>0.58749999999999991</v>
      </c>
      <c r="AP321" s="65">
        <v>0.61979166666666663</v>
      </c>
      <c r="AQ321" s="65">
        <v>0.875</v>
      </c>
      <c r="AR321" s="65">
        <v>0.61979166666666674</v>
      </c>
      <c r="AS321" s="65" t="e">
        <f>#VALUE!</f>
        <v>#VALUE!</v>
      </c>
      <c r="AT321" s="65" t="e">
        <f>#VALUE!</f>
        <v>#VALUE!</v>
      </c>
      <c r="AU321" s="65" t="e">
        <f>#VALUE!</f>
        <v>#VALUE!</v>
      </c>
      <c r="AV321" s="65" t="e">
        <f>#VALUE!</f>
        <v>#VALUE!</v>
      </c>
      <c r="AW321" s="65" t="e">
        <f>#VALUE!</f>
        <v>#VALUE!</v>
      </c>
      <c r="AX321" s="56" t="str">
        <f>IF('Opportunity List'!$AY321&lt;=0.1,"Early",IF(AND('Opportunity List'!$AY321&gt;0.1,'Opportunity List'!$AY321&lt;=0.25),"Establishing","Mature"))</f>
        <v>Establishing</v>
      </c>
      <c r="AY321" s="105">
        <v>0.25</v>
      </c>
      <c r="AZ321" s="11"/>
      <c r="BA321" s="11"/>
      <c r="BB321" s="11"/>
      <c r="BD321" s="11"/>
      <c r="BE321" s="11"/>
      <c r="BF321" s="11"/>
    </row>
    <row r="322" spans="1:58" x14ac:dyDescent="0.25">
      <c r="A322" s="104">
        <v>77</v>
      </c>
      <c r="B322" s="56" t="s">
        <v>319</v>
      </c>
      <c r="C322" s="56" t="s">
        <v>7</v>
      </c>
      <c r="D322" s="56" t="s">
        <v>203</v>
      </c>
      <c r="E322" s="56" t="s">
        <v>225</v>
      </c>
      <c r="F322" s="56" t="s">
        <v>2</v>
      </c>
      <c r="G322" s="56">
        <v>0</v>
      </c>
      <c r="H322" s="57">
        <v>0</v>
      </c>
      <c r="I322" s="56" t="s">
        <v>174</v>
      </c>
      <c r="J322" s="58">
        <v>4.6980887354142888</v>
      </c>
      <c r="K322" s="59">
        <f>('Opportunity List'!$J322*Convert_PJ_to_MWh)/1000</f>
        <v>1305.0246487262018</v>
      </c>
      <c r="L322" s="59">
        <v>30.089625010258903</v>
      </c>
      <c r="M322" s="59">
        <f>'Opportunity List'!$N322/Convert_GJ_to_MWh</f>
        <v>156136.5</v>
      </c>
      <c r="N322" s="59">
        <v>43371.250034696997</v>
      </c>
      <c r="O322" s="60">
        <v>0.85225448989545083</v>
      </c>
      <c r="P322" s="59">
        <f>'Opportunity List'!$L322*'Opportunity List'!$O322</f>
        <v>25.644018014263601</v>
      </c>
      <c r="Q322" s="60">
        <v>0.6153786832528555</v>
      </c>
      <c r="R322" s="59">
        <f>'Opportunity List'!$J322*'Opportunity List'!$Q322*Convert_PJ_to_MWh</f>
        <v>803084.34994565044</v>
      </c>
      <c r="S322" s="60">
        <v>1.6940153306977204E-2</v>
      </c>
      <c r="T322" s="59">
        <v>15</v>
      </c>
      <c r="U322" s="59">
        <v>0</v>
      </c>
      <c r="V322" s="59">
        <f>(('Opportunity List'!$R322*'Opportunity List'!$S322)*'Opportunity List'!$O322)*'Opportunity List'!$T322</f>
        <v>173915.80687138604</v>
      </c>
      <c r="W322" s="59">
        <f>'Opportunity List'!$Y322*'Opportunity List'!$P322</f>
        <v>11594.387124759071</v>
      </c>
      <c r="X322" s="59">
        <f>IF('Opportunity List'!$P322=0,0,IF(OR('Opportunity List'!$A322={600,601}),4.52,IF(OR('Opportunity List'!$A322={602,603,604,605}),1.9,('Opportunity List'!$V322/'Opportunity List'!$P322))))</f>
        <v>6781.9250000000538</v>
      </c>
      <c r="Y322" s="59">
        <f>IF('Opportunity List'!$X322=0,0,'Opportunity List'!$X322/'Opportunity List'!$T322)</f>
        <v>452.12833333333691</v>
      </c>
      <c r="Z322" s="61">
        <f>'Opportunity List'!$W322*'Opportunity List'!$H322</f>
        <v>0</v>
      </c>
      <c r="AA322" s="61">
        <f>'Opportunity List'!$Z322+'Opportunity List'!$W322</f>
        <v>11594.387124759071</v>
      </c>
      <c r="AB322" s="61">
        <f>IF('Opportunity List'!$F322="Electricity", 'Opportunity List'!$W322, 0)+IF('Opportunity List'!$G322="Electricity",'Opportunity List'!$Z322,0)</f>
        <v>11594.387124759071</v>
      </c>
      <c r="AC322" s="61">
        <f>IF('Opportunity List'!$F322="Natural Gas",'Opportunity List'!$W322, 0)+IF('Opportunity List'!$G322="Natural Gas",'Opportunity List'!$Z322,0)</f>
        <v>0</v>
      </c>
      <c r="AD322" s="61">
        <f>'Opportunity List'!$Y322*VLOOKUP('Opportunity List'!$T322,'Discount rate'!$B$4:$D$45,3,FALSE)</f>
        <v>4570.0743126066927</v>
      </c>
      <c r="AE322" s="59">
        <v>97920.127197904978</v>
      </c>
      <c r="AF322" s="62" t="s">
        <v>164</v>
      </c>
      <c r="AG322" s="63">
        <v>0</v>
      </c>
      <c r="AH322" s="64">
        <f>'Opportunity List'!$AG322*VLOOKUP('Opportunity List'!$T322,'Discount rate'!$B$4:$D$45,3,FALSE)</f>
        <v>0</v>
      </c>
      <c r="AI322" s="59">
        <f>'Opportunity List'!$AE322-'Opportunity List'!$AH322</f>
        <v>97920.127197904978</v>
      </c>
      <c r="AJ322" s="64">
        <f>'Opportunity List'!$AI322/'Opportunity List'!$AD322</f>
        <v>21.426375262167891</v>
      </c>
      <c r="AK322" s="59">
        <f>'Opportunity List'!$P322*'Opportunity List'!$AE322</f>
        <v>2511065.5058220583</v>
      </c>
      <c r="AL322" s="59">
        <v>8760</v>
      </c>
      <c r="AM322" s="65">
        <v>0.67447916666666619</v>
      </c>
      <c r="AN322" s="65">
        <v>0.67447916666666674</v>
      </c>
      <c r="AO322" s="65">
        <v>0.58749999999999991</v>
      </c>
      <c r="AP322" s="65">
        <v>0.61979166666666663</v>
      </c>
      <c r="AQ322" s="65">
        <v>0.875</v>
      </c>
      <c r="AR322" s="65">
        <v>0.61979166666666674</v>
      </c>
      <c r="AS322" s="65" t="e">
        <f>#VALUE!</f>
        <v>#VALUE!</v>
      </c>
      <c r="AT322" s="65" t="e">
        <f>#VALUE!</f>
        <v>#VALUE!</v>
      </c>
      <c r="AU322" s="65" t="e">
        <f>#VALUE!</f>
        <v>#VALUE!</v>
      </c>
      <c r="AV322" s="65" t="e">
        <f>#VALUE!</f>
        <v>#VALUE!</v>
      </c>
      <c r="AW322" s="65" t="e">
        <f>#VALUE!</f>
        <v>#VALUE!</v>
      </c>
      <c r="AX322" s="56" t="str">
        <f>IF('Opportunity List'!$AY322&lt;=0.1,"Early",IF(AND('Opportunity List'!$AY322&gt;0.1,'Opportunity List'!$AY322&lt;=0.25),"Establishing","Mature"))</f>
        <v>Establishing</v>
      </c>
      <c r="AY322" s="105">
        <v>0.25</v>
      </c>
      <c r="AZ322" s="11"/>
      <c r="BA322" s="11"/>
      <c r="BB322" s="11"/>
      <c r="BD322" s="11"/>
      <c r="BE322" s="11"/>
      <c r="BF322" s="11"/>
    </row>
    <row r="323" spans="1:58" x14ac:dyDescent="0.25">
      <c r="A323" s="104">
        <v>218</v>
      </c>
      <c r="B323" s="56" t="s">
        <v>274</v>
      </c>
      <c r="C323" s="56" t="s">
        <v>7</v>
      </c>
      <c r="D323" s="56" t="s">
        <v>203</v>
      </c>
      <c r="E323" s="56" t="s">
        <v>173</v>
      </c>
      <c r="F323" s="56" t="s">
        <v>167</v>
      </c>
      <c r="G323" s="56">
        <v>0</v>
      </c>
      <c r="H323" s="57">
        <v>0</v>
      </c>
      <c r="I323" s="56" t="s">
        <v>174</v>
      </c>
      <c r="J323" s="58">
        <v>3.153754230428079</v>
      </c>
      <c r="K323" s="59">
        <f>('Opportunity List'!$J323*Convert_PJ_to_MWh)/1000</f>
        <v>876.04284178558453</v>
      </c>
      <c r="L323" s="59">
        <v>5.2298723447342805</v>
      </c>
      <c r="M323" s="59">
        <f>'Opportunity List'!$N323/Convert_GJ_to_MWh</f>
        <v>603027</v>
      </c>
      <c r="N323" s="59">
        <v>167507.500134006</v>
      </c>
      <c r="O323" s="60">
        <v>0.3</v>
      </c>
      <c r="P323" s="59">
        <f>'Opportunity List'!$L323*'Opportunity List'!$O323</f>
        <v>1.5689617034202841</v>
      </c>
      <c r="Q323" s="60">
        <v>0.5818790261950636</v>
      </c>
      <c r="R323" s="59">
        <f>'Opportunity List'!$J323*'Opportunity List'!$Q323*Convert_PJ_to_MWh</f>
        <v>509750.95568335213</v>
      </c>
      <c r="S323" s="60">
        <v>2.8499060213320583E-2</v>
      </c>
      <c r="T323" s="59">
        <v>10</v>
      </c>
      <c r="U323" s="59">
        <v>0</v>
      </c>
      <c r="V323" s="59">
        <f>(('Opportunity List'!$R323*'Opportunity List'!$S323)*'Opportunity List'!$O323)*'Opportunity List'!$T323</f>
        <v>43582.269539452689</v>
      </c>
      <c r="W323" s="59">
        <f>'Opportunity List'!$Y323*'Opportunity List'!$P323</f>
        <v>4358.2269539452682</v>
      </c>
      <c r="X323" s="59">
        <f>IF('Opportunity List'!$P323=0,0,IF(OR('Opportunity List'!$A323={600,601}),4.52,IF(OR('Opportunity List'!$A323={602,603,604,605}),1.9,('Opportunity List'!$V323/'Opportunity List'!$P323))))</f>
        <v>27777.777777778003</v>
      </c>
      <c r="Y323" s="59">
        <f>IF('Opportunity List'!$X323=0,0,'Opportunity List'!$X323/'Opportunity List'!$T323)</f>
        <v>2777.7777777778001</v>
      </c>
      <c r="Z323" s="61">
        <f>'Opportunity List'!$W323*'Opportunity List'!$H323</f>
        <v>0</v>
      </c>
      <c r="AA323" s="61">
        <f>'Opportunity List'!$Z323+'Opportunity List'!$W323</f>
        <v>4358.2269539452682</v>
      </c>
      <c r="AB323" s="61">
        <f>IF('Opportunity List'!$F323="Electricity", 'Opportunity List'!$W323, 0)+IF('Opportunity List'!$G323="Electricity",'Opportunity List'!$Z323,0)</f>
        <v>0</v>
      </c>
      <c r="AC323" s="61">
        <f>IF('Opportunity List'!$F323="Natural Gas",'Opportunity List'!$W323, 0)+IF('Opportunity List'!$G323="Natural Gas",'Opportunity List'!$Z323,0)</f>
        <v>4358.2269539452682</v>
      </c>
      <c r="AD323" s="61">
        <f>'Opportunity List'!$Y323*VLOOKUP('Opportunity List'!$T323,'Discount rate'!$B$4:$D$45,3,FALSE)</f>
        <v>22287.72650259074</v>
      </c>
      <c r="AE323" s="59">
        <v>55426.487093153759</v>
      </c>
      <c r="AF323" s="62" t="s">
        <v>164</v>
      </c>
      <c r="AG323" s="63">
        <v>0</v>
      </c>
      <c r="AH323" s="64">
        <f>'Opportunity List'!$AG323*VLOOKUP('Opportunity List'!$T323,'Discount rate'!$B$4:$D$45,3,FALSE)</f>
        <v>0</v>
      </c>
      <c r="AI323" s="59">
        <f>'Opportunity List'!$AE323-'Opportunity List'!$AH323</f>
        <v>55426.487093153759</v>
      </c>
      <c r="AJ323" s="64">
        <f>'Opportunity List'!$AI323/'Opportunity List'!$AD323</f>
        <v>2.4868614161570473</v>
      </c>
      <c r="AK323" s="59">
        <f>'Opportunity List'!$P323*'Opportunity List'!$AE323</f>
        <v>86962.035604276913</v>
      </c>
      <c r="AL323" s="59">
        <v>8760</v>
      </c>
      <c r="AM323" s="65" t="s">
        <v>175</v>
      </c>
      <c r="AN323" s="65" t="s">
        <v>175</v>
      </c>
      <c r="AO323" s="65" t="s">
        <v>175</v>
      </c>
      <c r="AP323" s="65" t="s">
        <v>175</v>
      </c>
      <c r="AQ323" s="65" t="s">
        <v>175</v>
      </c>
      <c r="AR323" s="65" t="s">
        <v>175</v>
      </c>
      <c r="AS323" s="65" t="e">
        <f>#VALUE!</f>
        <v>#VALUE!</v>
      </c>
      <c r="AT323" s="65" t="e">
        <f>#VALUE!</f>
        <v>#VALUE!</v>
      </c>
      <c r="AU323" s="65" t="e">
        <f>#VALUE!</f>
        <v>#VALUE!</v>
      </c>
      <c r="AV323" s="65" t="e">
        <f>#VALUE!</f>
        <v>#VALUE!</v>
      </c>
      <c r="AW323" s="65" t="e">
        <f>#VALUE!</f>
        <v>#VALUE!</v>
      </c>
      <c r="AX323" s="56" t="str">
        <f>IF('Opportunity List'!$AY323&lt;=0.1,"Early",IF(AND('Opportunity List'!$AY323&gt;0.1,'Opportunity List'!$AY323&lt;=0.25),"Establishing","Mature"))</f>
        <v>Establishing</v>
      </c>
      <c r="AY323" s="105">
        <v>0.25</v>
      </c>
      <c r="AZ323" s="11"/>
      <c r="BA323" s="11"/>
      <c r="BB323" s="11"/>
      <c r="BD323" s="11"/>
      <c r="BE323" s="11"/>
      <c r="BF323" s="11"/>
    </row>
    <row r="324" spans="1:58" x14ac:dyDescent="0.25">
      <c r="A324" s="104">
        <v>78</v>
      </c>
      <c r="B324" s="56" t="s">
        <v>199</v>
      </c>
      <c r="C324" s="56" t="s">
        <v>7</v>
      </c>
      <c r="D324" s="56" t="s">
        <v>204</v>
      </c>
      <c r="E324" s="56" t="s">
        <v>201</v>
      </c>
      <c r="F324" s="56" t="s">
        <v>2</v>
      </c>
      <c r="G324" s="56">
        <v>0</v>
      </c>
      <c r="H324" s="57">
        <v>0</v>
      </c>
      <c r="I324" s="56" t="s">
        <v>174</v>
      </c>
      <c r="J324" s="58">
        <v>1.7829309809648812</v>
      </c>
      <c r="K324" s="59">
        <f>('Opportunity List'!$J324*Convert_PJ_to_MWh)/1000</f>
        <v>495.25860582358212</v>
      </c>
      <c r="L324" s="59">
        <v>23.98834658010724</v>
      </c>
      <c r="M324" s="59">
        <f>'Opportunity List'!$N324/Convert_GJ_to_MWh</f>
        <v>74324.88</v>
      </c>
      <c r="N324" s="59">
        <v>20645.800016516638</v>
      </c>
      <c r="O324" s="60">
        <v>0.96200969160210159</v>
      </c>
      <c r="P324" s="59">
        <f>'Opportunity List'!$L324*'Opportunity List'!$O324</f>
        <v>23.077021895573296</v>
      </c>
      <c r="Q324" s="60">
        <v>0.12296118346187887</v>
      </c>
      <c r="R324" s="59">
        <f>'Opportunity List'!$J324*'Opportunity List'!$Q324*Convert_PJ_to_MWh</f>
        <v>60897.584291747837</v>
      </c>
      <c r="S324" s="60">
        <v>1.9498690621726756E-2</v>
      </c>
      <c r="T324" s="59">
        <v>10</v>
      </c>
      <c r="U324" s="59">
        <v>0</v>
      </c>
      <c r="V324" s="59">
        <f>(('Opportunity List'!$R324*'Opportunity List'!$S324)*'Opportunity List'!$O324)*'Opportunity List'!$T324</f>
        <v>11423.125838308875</v>
      </c>
      <c r="W324" s="59">
        <f>'Opportunity List'!$Y324*'Opportunity List'!$P324</f>
        <v>1142.3125838308877</v>
      </c>
      <c r="X324" s="59">
        <f>IF('Opportunity List'!$P324=0,0,IF(OR('Opportunity List'!$A324={600,601}),4.52,IF(OR('Opportunity List'!$A324={602,603,604,605}),1.9,('Opportunity List'!$V324/'Opportunity List'!$P324))))</f>
        <v>495.00000000000409</v>
      </c>
      <c r="Y324" s="59">
        <f>IF('Opportunity List'!$X324=0,0,'Opportunity List'!$X324/'Opportunity List'!$T324)</f>
        <v>49.500000000000412</v>
      </c>
      <c r="Z324" s="61">
        <f>'Opportunity List'!$W324*'Opportunity List'!$H324</f>
        <v>0</v>
      </c>
      <c r="AA324" s="61">
        <f>'Opportunity List'!$Z324+'Opportunity List'!$W324</f>
        <v>1142.3125838308877</v>
      </c>
      <c r="AB324" s="61">
        <f>IF('Opportunity List'!$F324="Electricity", 'Opportunity List'!$W324, 0)+IF('Opportunity List'!$G324="Electricity",'Opportunity List'!$Z324,0)</f>
        <v>1142.3125838308877</v>
      </c>
      <c r="AC324" s="61">
        <f>IF('Opportunity List'!$F324="Natural Gas",'Opportunity List'!$W324, 0)+IF('Opportunity List'!$G324="Natural Gas",'Opportunity List'!$Z324,0)</f>
        <v>0</v>
      </c>
      <c r="AD324" s="61">
        <f>'Opportunity List'!$Y324*VLOOKUP('Opportunity List'!$T324,'Discount rate'!$B$4:$D$45,3,FALSE)</f>
        <v>397.16728627616709</v>
      </c>
      <c r="AE324" s="59">
        <v>4368.9113355780028</v>
      </c>
      <c r="AF324" s="62" t="s">
        <v>164</v>
      </c>
      <c r="AG324" s="63">
        <v>0</v>
      </c>
      <c r="AH324" s="64">
        <f>'Opportunity List'!$AG324*VLOOKUP('Opportunity List'!$T324,'Discount rate'!$B$4:$D$45,3,FALSE)</f>
        <v>0</v>
      </c>
      <c r="AI324" s="59">
        <f>'Opportunity List'!$AE324-'Opportunity List'!$AH324</f>
        <v>4368.9113355780028</v>
      </c>
      <c r="AJ324" s="64">
        <f>'Opportunity List'!$AI324/'Opportunity List'!$AD324</f>
        <v>11.000179235658686</v>
      </c>
      <c r="AK324" s="59">
        <f>'Opportunity List'!$P324*'Opportunity List'!$AE324</f>
        <v>100821.46255095194</v>
      </c>
      <c r="AL324" s="59">
        <v>8760</v>
      </c>
      <c r="AM324" s="65">
        <v>0.94461131127529319</v>
      </c>
      <c r="AN324" s="65">
        <v>0.98552226113661467</v>
      </c>
      <c r="AO324" s="65">
        <v>0.96512101604288347</v>
      </c>
      <c r="AP324" s="65">
        <v>0.96539795042806587</v>
      </c>
      <c r="AQ324" s="65">
        <v>0.99688203222267668</v>
      </c>
      <c r="AR324" s="65">
        <v>0.98119493961919946</v>
      </c>
      <c r="AS324" s="65" t="e">
        <f>#VALUE!</f>
        <v>#VALUE!</v>
      </c>
      <c r="AT324" s="65" t="e">
        <f>#VALUE!</f>
        <v>#VALUE!</v>
      </c>
      <c r="AU324" s="65" t="e">
        <f>#VALUE!</f>
        <v>#VALUE!</v>
      </c>
      <c r="AV324" s="65" t="e">
        <f>#VALUE!</f>
        <v>#VALUE!</v>
      </c>
      <c r="AW324" s="65" t="e">
        <f>#VALUE!</f>
        <v>#VALUE!</v>
      </c>
      <c r="AX324" s="56" t="str">
        <f>IF('Opportunity List'!$AY324&lt;=0.1,"Early",IF(AND('Opportunity List'!$AY324&gt;0.1,'Opportunity List'!$AY324&lt;=0.25),"Establishing","Mature"))</f>
        <v>Establishing</v>
      </c>
      <c r="AY324" s="105">
        <v>0.25</v>
      </c>
      <c r="AZ324" s="11"/>
      <c r="BA324" s="11"/>
      <c r="BB324" s="11"/>
      <c r="BD324" s="11"/>
      <c r="BE324" s="11"/>
      <c r="BF324" s="11"/>
    </row>
    <row r="325" spans="1:58" x14ac:dyDescent="0.25">
      <c r="A325" s="104">
        <v>79</v>
      </c>
      <c r="B325" s="56" t="s">
        <v>277</v>
      </c>
      <c r="C325" s="56" t="s">
        <v>7</v>
      </c>
      <c r="D325" s="56" t="s">
        <v>204</v>
      </c>
      <c r="E325" s="56" t="s">
        <v>201</v>
      </c>
      <c r="F325" s="56" t="s">
        <v>2</v>
      </c>
      <c r="G325" s="56">
        <v>0</v>
      </c>
      <c r="H325" s="57">
        <v>0</v>
      </c>
      <c r="I325" s="56" t="s">
        <v>174</v>
      </c>
      <c r="J325" s="58">
        <v>1.7829309809648812</v>
      </c>
      <c r="K325" s="59">
        <f>('Opportunity List'!$J325*Convert_PJ_to_MWh)/1000</f>
        <v>495.25860582358212</v>
      </c>
      <c r="L325" s="59">
        <v>11.219592223866405</v>
      </c>
      <c r="M325" s="59">
        <f>'Opportunity List'!$N325/Convert_GJ_to_MWh</f>
        <v>158912.28000000003</v>
      </c>
      <c r="N325" s="59">
        <v>44142.300035313841</v>
      </c>
      <c r="O325" s="60">
        <v>0.96200969160210159</v>
      </c>
      <c r="P325" s="59">
        <f>'Opportunity List'!$L325*'Opportunity List'!$O325</f>
        <v>10.793356455183057</v>
      </c>
      <c r="Q325" s="60">
        <v>0.12296118346187887</v>
      </c>
      <c r="R325" s="59">
        <f>'Opportunity List'!$J325*'Opportunity List'!$Q325*Convert_PJ_to_MWh</f>
        <v>60897.584291747837</v>
      </c>
      <c r="S325" s="60">
        <v>5.8290560434867092E-2</v>
      </c>
      <c r="T325" s="59">
        <v>10</v>
      </c>
      <c r="U325" s="59">
        <v>0</v>
      </c>
      <c r="V325" s="59">
        <f>(('Opportunity List'!$R325*'Opportunity List'!$S325)*'Opportunity List'!$O325)*'Opportunity List'!$T325</f>
        <v>34148.980562371136</v>
      </c>
      <c r="W325" s="59">
        <f>'Opportunity List'!$Y325*'Opportunity List'!$P325</f>
        <v>3414.8980562371135</v>
      </c>
      <c r="X325" s="59">
        <f>IF('Opportunity List'!$P325=0,0,IF(OR('Opportunity List'!$A325={600,601}),4.52,IF(OR('Opportunity List'!$A325={602,603,604,605}),1.9,('Opportunity List'!$V325/'Opportunity List'!$P325))))</f>
        <v>3163.8888888889164</v>
      </c>
      <c r="Y325" s="59">
        <f>IF('Opportunity List'!$X325=0,0,'Opportunity List'!$X325/'Opportunity List'!$T325)</f>
        <v>316.38888888889164</v>
      </c>
      <c r="Z325" s="61">
        <f>'Opportunity List'!$W325*'Opportunity List'!$H325</f>
        <v>0</v>
      </c>
      <c r="AA325" s="61">
        <f>'Opportunity List'!$Z325+'Opportunity List'!$W325</f>
        <v>3414.8980562371135</v>
      </c>
      <c r="AB325" s="61">
        <f>IF('Opportunity List'!$F325="Electricity", 'Opportunity List'!$W325, 0)+IF('Opportunity List'!$G325="Electricity",'Opportunity List'!$Z325,0)</f>
        <v>3414.8980562371135</v>
      </c>
      <c r="AC325" s="61">
        <f>IF('Opportunity List'!$F325="Natural Gas",'Opportunity List'!$W325, 0)+IF('Opportunity List'!$G325="Natural Gas",'Opportunity List'!$Z325,0)</f>
        <v>0</v>
      </c>
      <c r="AD325" s="61">
        <f>'Opportunity List'!$Y325*VLOOKUP('Opportunity List'!$T325,'Discount rate'!$B$4:$D$45,3,FALSE)</f>
        <v>2538.5720486450869</v>
      </c>
      <c r="AE325" s="59">
        <v>202926.15039281707</v>
      </c>
      <c r="AF325" s="62" t="s">
        <v>164</v>
      </c>
      <c r="AG325" s="63">
        <v>0</v>
      </c>
      <c r="AH325" s="64">
        <f>'Opportunity List'!$AG325*VLOOKUP('Opportunity List'!$T325,'Discount rate'!$B$4:$D$45,3,FALSE)</f>
        <v>0</v>
      </c>
      <c r="AI325" s="59">
        <f>'Opportunity List'!$AE325-'Opportunity List'!$AH325</f>
        <v>202926.15039281707</v>
      </c>
      <c r="AJ325" s="64">
        <f>'Opportunity List'!$AI325/'Opportunity List'!$AD325</f>
        <v>79.937124692255608</v>
      </c>
      <c r="AK325" s="59">
        <f>'Opportunity List'!$P325*'Opportunity List'!$AE325</f>
        <v>2190254.2752677598</v>
      </c>
      <c r="AL325" s="59">
        <v>8760</v>
      </c>
      <c r="AM325" s="65">
        <v>0.94461131127529319</v>
      </c>
      <c r="AN325" s="65">
        <v>0.98552226113661467</v>
      </c>
      <c r="AO325" s="65">
        <v>0.96512101604288347</v>
      </c>
      <c r="AP325" s="65">
        <v>0.96539795042806587</v>
      </c>
      <c r="AQ325" s="65">
        <v>0.99688203222267668</v>
      </c>
      <c r="AR325" s="65">
        <v>0.98119493961919946</v>
      </c>
      <c r="AS325" s="65" t="e">
        <f>#VALUE!</f>
        <v>#VALUE!</v>
      </c>
      <c r="AT325" s="65" t="e">
        <f>#VALUE!</f>
        <v>#VALUE!</v>
      </c>
      <c r="AU325" s="65" t="e">
        <f>#VALUE!</f>
        <v>#VALUE!</v>
      </c>
      <c r="AV325" s="65" t="e">
        <f>#VALUE!</f>
        <v>#VALUE!</v>
      </c>
      <c r="AW325" s="65" t="e">
        <f>#VALUE!</f>
        <v>#VALUE!</v>
      </c>
      <c r="AX325" s="56" t="str">
        <f>IF('Opportunity List'!$AY325&lt;=0.1,"Early",IF(AND('Opportunity List'!$AY325&gt;0.1,'Opportunity List'!$AY325&lt;=0.25),"Establishing","Mature"))</f>
        <v>Establishing</v>
      </c>
      <c r="AY325" s="105">
        <v>0.25</v>
      </c>
      <c r="AZ325" s="11"/>
      <c r="BA325" s="11"/>
      <c r="BB325" s="11"/>
      <c r="BD325" s="11"/>
      <c r="BE325" s="11"/>
      <c r="BF325" s="11"/>
    </row>
    <row r="326" spans="1:58" x14ac:dyDescent="0.25">
      <c r="A326" s="104">
        <v>80</v>
      </c>
      <c r="B326" s="56" t="s">
        <v>304</v>
      </c>
      <c r="C326" s="56" t="s">
        <v>7</v>
      </c>
      <c r="D326" s="56" t="s">
        <v>204</v>
      </c>
      <c r="E326" s="56" t="s">
        <v>201</v>
      </c>
      <c r="F326" s="56" t="s">
        <v>2</v>
      </c>
      <c r="G326" s="56">
        <v>0</v>
      </c>
      <c r="H326" s="57">
        <v>0</v>
      </c>
      <c r="I326" s="56" t="s">
        <v>174</v>
      </c>
      <c r="J326" s="58">
        <v>1.7829309809648812</v>
      </c>
      <c r="K326" s="59">
        <f>('Opportunity List'!$J326*Convert_PJ_to_MWh)/1000</f>
        <v>495.25860582358212</v>
      </c>
      <c r="L326" s="59">
        <v>36.269396252184407</v>
      </c>
      <c r="M326" s="59">
        <f>'Opportunity List'!$N326/Convert_GJ_to_MWh</f>
        <v>49158</v>
      </c>
      <c r="N326" s="59">
        <v>13655.000010923999</v>
      </c>
      <c r="O326" s="60">
        <v>0.96200969160210159</v>
      </c>
      <c r="P326" s="59">
        <f>'Opportunity List'!$L326*'Opportunity List'!$O326</f>
        <v>34.891510703158339</v>
      </c>
      <c r="Q326" s="60">
        <v>0.12296118346187887</v>
      </c>
      <c r="R326" s="59">
        <f>'Opportunity List'!$J326*'Opportunity List'!$Q326*Convert_PJ_to_MWh</f>
        <v>60897.584291747837</v>
      </c>
      <c r="S326" s="60">
        <v>0.36077271430844005</v>
      </c>
      <c r="T326" s="59">
        <v>20</v>
      </c>
      <c r="U326" s="59">
        <v>0</v>
      </c>
      <c r="V326" s="59">
        <f>(('Opportunity List'!$R326*'Opportunity List'!$S326)*'Opportunity List'!$O326)*'Opportunity List'!$T326</f>
        <v>422710.65216876689</v>
      </c>
      <c r="W326" s="59">
        <f>'Opportunity List'!$Y326*'Opportunity List'!$P326</f>
        <v>21135.532608438345</v>
      </c>
      <c r="X326" s="59">
        <f>IF('Opportunity List'!$P326=0,0,IF(OR('Opportunity List'!$A326={600,601}),4.52,IF(OR('Opportunity List'!$A326={602,603,604,605}),1.9,('Opportunity List'!$V326/'Opportunity List'!$P326))))</f>
        <v>12115.000000000104</v>
      </c>
      <c r="Y326" s="59">
        <f>IF('Opportunity List'!$X326=0,0,'Opportunity List'!$X326/'Opportunity List'!$T326)</f>
        <v>605.75000000000523</v>
      </c>
      <c r="Z326" s="61">
        <f>'Opportunity List'!$W326*'Opportunity List'!$H326</f>
        <v>0</v>
      </c>
      <c r="AA326" s="61">
        <f>'Opportunity List'!$Z326+'Opportunity List'!$W326</f>
        <v>21135.532608438345</v>
      </c>
      <c r="AB326" s="61">
        <f>IF('Opportunity List'!$F326="Electricity", 'Opportunity List'!$W326, 0)+IF('Opportunity List'!$G326="Electricity",'Opportunity List'!$Z326,0)</f>
        <v>21135.532608438345</v>
      </c>
      <c r="AC326" s="61">
        <f>IF('Opportunity List'!$F326="Natural Gas",'Opportunity List'!$W326, 0)+IF('Opportunity List'!$G326="Natural Gas",'Opportunity List'!$Z326,0)</f>
        <v>0</v>
      </c>
      <c r="AD326" s="61">
        <f>'Opportunity List'!$Y326*VLOOKUP('Opportunity List'!$T326,'Discount rate'!$B$4:$D$45,3,FALSE)</f>
        <v>7023.0741292214752</v>
      </c>
      <c r="AE326" s="59">
        <v>228565.79124579125</v>
      </c>
      <c r="AF326" s="62" t="s">
        <v>168</v>
      </c>
      <c r="AG326" s="63">
        <v>0</v>
      </c>
      <c r="AH326" s="64">
        <f>'Opportunity List'!$AG326*VLOOKUP('Opportunity List'!$T326,'Discount rate'!$B$4:$D$45,3,FALSE)</f>
        <v>0</v>
      </c>
      <c r="AI326" s="59">
        <f>'Opportunity List'!$AE326-'Opportunity List'!$AH326</f>
        <v>228565.79124579125</v>
      </c>
      <c r="AJ326" s="64">
        <f>'Opportunity List'!$AI326/'Opportunity List'!$AD326</f>
        <v>32.54497774625203</v>
      </c>
      <c r="AK326" s="59">
        <f>'Opportunity List'!$P326*'Opportunity List'!$AE326</f>
        <v>7975005.7516283803</v>
      </c>
      <c r="AL326" s="59">
        <v>8760</v>
      </c>
      <c r="AM326" s="65">
        <v>0.94461131127529319</v>
      </c>
      <c r="AN326" s="65">
        <v>0.98552226113661467</v>
      </c>
      <c r="AO326" s="65">
        <v>0.96512101604288347</v>
      </c>
      <c r="AP326" s="65">
        <v>0.96539795042806587</v>
      </c>
      <c r="AQ326" s="65">
        <v>0.99688203222267668</v>
      </c>
      <c r="AR326" s="65">
        <v>0.98119493961919946</v>
      </c>
      <c r="AS326" s="65" t="e">
        <f>#VALUE!</f>
        <v>#VALUE!</v>
      </c>
      <c r="AT326" s="65" t="e">
        <f>#VALUE!</f>
        <v>#VALUE!</v>
      </c>
      <c r="AU326" s="65" t="e">
        <f>#VALUE!</f>
        <v>#VALUE!</v>
      </c>
      <c r="AV326" s="65" t="e">
        <f>#VALUE!</f>
        <v>#VALUE!</v>
      </c>
      <c r="AW326" s="65" t="e">
        <f>#VALUE!</f>
        <v>#VALUE!</v>
      </c>
      <c r="AX326" s="56" t="str">
        <f>IF('Opportunity List'!$AY326&lt;=0.1,"Early",IF(AND('Opportunity List'!$AY326&gt;0.1,'Opportunity List'!$AY326&lt;=0.25),"Establishing","Mature"))</f>
        <v>Establishing</v>
      </c>
      <c r="AY326" s="105">
        <v>0.25</v>
      </c>
      <c r="AZ326" s="11"/>
      <c r="BA326" s="11"/>
      <c r="BB326" s="11"/>
      <c r="BD326" s="11"/>
      <c r="BE326" s="11"/>
      <c r="BF326" s="11"/>
    </row>
    <row r="327" spans="1:58" x14ac:dyDescent="0.25">
      <c r="A327" s="104">
        <v>81</v>
      </c>
      <c r="B327" s="56" t="s">
        <v>212</v>
      </c>
      <c r="C327" s="56" t="s">
        <v>7</v>
      </c>
      <c r="D327" s="56" t="s">
        <v>204</v>
      </c>
      <c r="E327" s="56" t="s">
        <v>170</v>
      </c>
      <c r="F327" s="56" t="s">
        <v>2</v>
      </c>
      <c r="G327" s="56">
        <v>0</v>
      </c>
      <c r="H327" s="57">
        <v>0</v>
      </c>
      <c r="I327" s="56" t="s">
        <v>174</v>
      </c>
      <c r="J327" s="58">
        <v>1.7829309809648812</v>
      </c>
      <c r="K327" s="59">
        <f>('Opportunity List'!$J327*Convert_PJ_to_MWh)/1000</f>
        <v>495.25860582358212</v>
      </c>
      <c r="L327" s="59">
        <v>25.071565910418773</v>
      </c>
      <c r="M327" s="59">
        <f>'Opportunity List'!$N327/Convert_GJ_to_MWh</f>
        <v>71113.666666666555</v>
      </c>
      <c r="N327" s="59">
        <v>19753.796312099301</v>
      </c>
      <c r="O327" s="60">
        <v>0.96200969160210159</v>
      </c>
      <c r="P327" s="59">
        <f>'Opportunity List'!$L327*'Opportunity List'!$O327</f>
        <v>24.119089389463728</v>
      </c>
      <c r="Q327" s="60">
        <v>0.30614819660595799</v>
      </c>
      <c r="R327" s="59">
        <f>'Opportunity List'!$J327*'Opportunity List'!$Q327*Convert_PJ_to_MWh</f>
        <v>151622.52902647067</v>
      </c>
      <c r="S327" s="60">
        <v>6.9541026639010767E-3</v>
      </c>
      <c r="T327" s="59">
        <v>15</v>
      </c>
      <c r="U327" s="59">
        <v>0</v>
      </c>
      <c r="V327" s="59">
        <f>(('Opportunity List'!$R327*'Opportunity List'!$S327)*'Opportunity List'!$O327)*'Opportunity List'!$T327</f>
        <v>15215.125556520157</v>
      </c>
      <c r="W327" s="59">
        <f>'Opportunity List'!$Y327*'Opportunity List'!$P327</f>
        <v>1014.3417037680105</v>
      </c>
      <c r="X327" s="59">
        <f>IF('Opportunity List'!$P327=0,0,IF(OR('Opportunity List'!$A327={600,601}),4.52,IF(OR('Opportunity List'!$A327={602,603,604,605}),1.9,('Opportunity List'!$V327/'Opportunity List'!$P327))))</f>
        <v>630.83333333333837</v>
      </c>
      <c r="Y327" s="59">
        <f>IF('Opportunity List'!$X327=0,0,'Opportunity List'!$X327/'Opportunity List'!$T327)</f>
        <v>42.055555555555891</v>
      </c>
      <c r="Z327" s="61">
        <f>'Opportunity List'!$W327*'Opportunity List'!$H327</f>
        <v>0</v>
      </c>
      <c r="AA327" s="61">
        <f>'Opportunity List'!$Z327+'Opportunity List'!$W327</f>
        <v>1014.3417037680105</v>
      </c>
      <c r="AB327" s="61">
        <f>IF('Opportunity List'!$F327="Electricity", 'Opportunity List'!$W327, 0)+IF('Opportunity List'!$G327="Electricity",'Opportunity List'!$Z327,0)</f>
        <v>1014.3417037680105</v>
      </c>
      <c r="AC327" s="61">
        <f>IF('Opportunity List'!$F327="Natural Gas",'Opportunity List'!$W327, 0)+IF('Opportunity List'!$G327="Natural Gas",'Opportunity List'!$Z327,0)</f>
        <v>0</v>
      </c>
      <c r="AD327" s="61">
        <f>'Opportunity List'!$Y327*VLOOKUP('Opportunity List'!$T327,'Discount rate'!$B$4:$D$45,3,FALSE)</f>
        <v>425.09393899264916</v>
      </c>
      <c r="AE327" s="59">
        <v>9346.427235316125</v>
      </c>
      <c r="AF327" s="62" t="s">
        <v>164</v>
      </c>
      <c r="AG327" s="63">
        <v>0</v>
      </c>
      <c r="AH327" s="64">
        <f>'Opportunity List'!$AG327*VLOOKUP('Opportunity List'!$T327,'Discount rate'!$B$4:$D$45,3,FALSE)</f>
        <v>0</v>
      </c>
      <c r="AI327" s="59">
        <f>'Opportunity List'!$AE327-'Opportunity List'!$AH327</f>
        <v>9346.427235316125</v>
      </c>
      <c r="AJ327" s="64">
        <f>'Opportunity List'!$AI327/'Opportunity List'!$AD327</f>
        <v>21.986733702824555</v>
      </c>
      <c r="AK327" s="59">
        <f>'Opportunity List'!$P327*'Opportunity List'!$AE327</f>
        <v>225427.31396070795</v>
      </c>
      <c r="AL327" s="59">
        <v>8760</v>
      </c>
      <c r="AM327" s="65">
        <v>0.94461131127529308</v>
      </c>
      <c r="AN327" s="65">
        <v>0.98552226113661456</v>
      </c>
      <c r="AO327" s="65">
        <v>0.96512101604288347</v>
      </c>
      <c r="AP327" s="65">
        <v>0.96539795042806587</v>
      </c>
      <c r="AQ327" s="65">
        <v>0.99688203222267668</v>
      </c>
      <c r="AR327" s="65">
        <v>0.98119493961919979</v>
      </c>
      <c r="AS327" s="65" t="e">
        <f>#VALUE!</f>
        <v>#VALUE!</v>
      </c>
      <c r="AT327" s="65" t="e">
        <f>#VALUE!</f>
        <v>#VALUE!</v>
      </c>
      <c r="AU327" s="65" t="e">
        <f>#VALUE!</f>
        <v>#VALUE!</v>
      </c>
      <c r="AV327" s="65" t="e">
        <f>#VALUE!</f>
        <v>#VALUE!</v>
      </c>
      <c r="AW327" s="65" t="e">
        <f>#VALUE!</f>
        <v>#VALUE!</v>
      </c>
      <c r="AX327" s="56" t="str">
        <f>IF('Opportunity List'!$AY327&lt;=0.1,"Early",IF(AND('Opportunity List'!$AY327&gt;0.1,'Opportunity List'!$AY327&lt;=0.25),"Establishing","Mature"))</f>
        <v>Establishing</v>
      </c>
      <c r="AY327" s="105">
        <v>0.25</v>
      </c>
      <c r="AZ327" s="11"/>
      <c r="BA327" s="11"/>
      <c r="BB327" s="11"/>
      <c r="BD327" s="11"/>
      <c r="BE327" s="11"/>
      <c r="BF327" s="11"/>
    </row>
    <row r="328" spans="1:58" x14ac:dyDescent="0.25">
      <c r="A328" s="104">
        <v>82</v>
      </c>
      <c r="B328" s="56" t="s">
        <v>278</v>
      </c>
      <c r="C328" s="56" t="s">
        <v>7</v>
      </c>
      <c r="D328" s="56" t="s">
        <v>204</v>
      </c>
      <c r="E328" s="56" t="s">
        <v>170</v>
      </c>
      <c r="F328" s="56" t="s">
        <v>2</v>
      </c>
      <c r="G328" s="56">
        <v>0</v>
      </c>
      <c r="H328" s="57">
        <v>0</v>
      </c>
      <c r="I328" s="56" t="s">
        <v>174</v>
      </c>
      <c r="J328" s="58">
        <v>1.7829309809648812</v>
      </c>
      <c r="K328" s="59">
        <f>('Opportunity List'!$J328*Convert_PJ_to_MWh)/1000</f>
        <v>495.25860582358212</v>
      </c>
      <c r="L328" s="59">
        <v>31.714818508169703</v>
      </c>
      <c r="M328" s="59">
        <f>'Opportunity List'!$N328/Convert_GJ_to_MWh</f>
        <v>56217.599999999999</v>
      </c>
      <c r="N328" s="59">
        <v>15616.000012492797</v>
      </c>
      <c r="O328" s="60">
        <v>0.96200969160210159</v>
      </c>
      <c r="P328" s="59">
        <f>'Opportunity List'!$L328*'Opportunity List'!$O328</f>
        <v>30.509962772260959</v>
      </c>
      <c r="Q328" s="60">
        <v>0.30614819660595799</v>
      </c>
      <c r="R328" s="59">
        <f>'Opportunity List'!$J328*'Opportunity List'!$Q328*Convert_PJ_to_MWh</f>
        <v>151622.52902647067</v>
      </c>
      <c r="S328" s="60">
        <v>5.7753808715075752E-2</v>
      </c>
      <c r="T328" s="59">
        <v>5</v>
      </c>
      <c r="U328" s="59">
        <v>0</v>
      </c>
      <c r="V328" s="59">
        <f>(('Opportunity List'!$R328*'Opportunity List'!$S328)*'Opportunity List'!$O328)*'Opportunity List'!$T328</f>
        <v>42120.529105245216</v>
      </c>
      <c r="W328" s="59">
        <f>'Opportunity List'!$Y328*'Opportunity List'!$P328</f>
        <v>8424.1058210490428</v>
      </c>
      <c r="X328" s="59">
        <f>IF('Opportunity List'!$P328=0,0,IF(OR('Opportunity List'!$A328={600,601}),4.52,IF(OR('Opportunity List'!$A328={602,603,604,605}),1.9,('Opportunity List'!$V328/'Opportunity List'!$P328))))</f>
        <v>1380.5500000000113</v>
      </c>
      <c r="Y328" s="59">
        <f>IF('Opportunity List'!$X328=0,0,'Opportunity List'!$X328/'Opportunity List'!$T328)</f>
        <v>276.11000000000229</v>
      </c>
      <c r="Z328" s="61">
        <f>'Opportunity List'!$W328*'Opportunity List'!$H328</f>
        <v>0</v>
      </c>
      <c r="AA328" s="61">
        <f>'Opportunity List'!$Z328+'Opportunity List'!$W328</f>
        <v>8424.1058210490428</v>
      </c>
      <c r="AB328" s="61">
        <f>IF('Opportunity List'!$F328="Electricity", 'Opportunity List'!$W328, 0)+IF('Opportunity List'!$G328="Electricity",'Opportunity List'!$Z328,0)</f>
        <v>8424.1058210490428</v>
      </c>
      <c r="AC328" s="61">
        <f>IF('Opportunity List'!$F328="Natural Gas",'Opportunity List'!$W328, 0)+IF('Opportunity List'!$G328="Natural Gas",'Opportunity List'!$Z328,0)</f>
        <v>0</v>
      </c>
      <c r="AD328" s="61">
        <f>'Opportunity List'!$Y328*VLOOKUP('Opportunity List'!$T328,'Discount rate'!$B$4:$D$45,3,FALSE)</f>
        <v>1408.2155140395018</v>
      </c>
      <c r="AE328" s="59">
        <v>137679.39393939395</v>
      </c>
      <c r="AF328" s="62" t="s">
        <v>164</v>
      </c>
      <c r="AG328" s="63">
        <v>0</v>
      </c>
      <c r="AH328" s="64">
        <f>'Opportunity List'!$AG328*VLOOKUP('Opportunity List'!$T328,'Discount rate'!$B$4:$D$45,3,FALSE)</f>
        <v>0</v>
      </c>
      <c r="AI328" s="59">
        <f>'Opportunity List'!$AE328-'Opportunity List'!$AH328</f>
        <v>137679.39393939395</v>
      </c>
      <c r="AJ328" s="64">
        <f>'Opportunity List'!$AI328/'Opportunity List'!$AD328</f>
        <v>97.768695605729505</v>
      </c>
      <c r="AK328" s="59">
        <f>'Opportunity List'!$P328*'Opportunity List'!$AE328</f>
        <v>4200593.183598361</v>
      </c>
      <c r="AL328" s="59">
        <v>8760</v>
      </c>
      <c r="AM328" s="65">
        <v>0.94461131127529319</v>
      </c>
      <c r="AN328" s="65">
        <v>0.98552226113661467</v>
      </c>
      <c r="AO328" s="65">
        <v>0.96512101604288347</v>
      </c>
      <c r="AP328" s="65">
        <v>0.96539795042806587</v>
      </c>
      <c r="AQ328" s="65">
        <v>0.99688203222267668</v>
      </c>
      <c r="AR328" s="65">
        <v>0.98119493961919946</v>
      </c>
      <c r="AS328" s="65" t="e">
        <f>#VALUE!</f>
        <v>#VALUE!</v>
      </c>
      <c r="AT328" s="65" t="e">
        <f>#VALUE!</f>
        <v>#VALUE!</v>
      </c>
      <c r="AU328" s="65" t="e">
        <f>#VALUE!</f>
        <v>#VALUE!</v>
      </c>
      <c r="AV328" s="65" t="e">
        <f>#VALUE!</f>
        <v>#VALUE!</v>
      </c>
      <c r="AW328" s="65" t="e">
        <f>#VALUE!</f>
        <v>#VALUE!</v>
      </c>
      <c r="AX328" s="56" t="str">
        <f>IF('Opportunity List'!$AY328&lt;=0.1,"Early",IF(AND('Opportunity List'!$AY328&gt;0.1,'Opportunity List'!$AY328&lt;=0.25),"Establishing","Mature"))</f>
        <v>Establishing</v>
      </c>
      <c r="AY328" s="105">
        <v>0.25</v>
      </c>
      <c r="AZ328" s="11"/>
      <c r="BA328" s="11"/>
      <c r="BB328" s="11"/>
      <c r="BD328" s="11"/>
      <c r="BE328" s="11"/>
      <c r="BF328" s="11"/>
    </row>
    <row r="329" spans="1:58" x14ac:dyDescent="0.25">
      <c r="A329" s="104">
        <v>83</v>
      </c>
      <c r="B329" s="56" t="s">
        <v>306</v>
      </c>
      <c r="C329" s="56" t="s">
        <v>7</v>
      </c>
      <c r="D329" s="56" t="s">
        <v>204</v>
      </c>
      <c r="E329" s="56" t="s">
        <v>170</v>
      </c>
      <c r="F329" s="56" t="s">
        <v>2</v>
      </c>
      <c r="G329" s="56">
        <v>0</v>
      </c>
      <c r="H329" s="57">
        <v>0</v>
      </c>
      <c r="I329" s="56" t="s">
        <v>174</v>
      </c>
      <c r="J329" s="58">
        <v>1.7829309809648812</v>
      </c>
      <c r="K329" s="59">
        <f>('Opportunity List'!$J329*Convert_PJ_to_MWh)/1000</f>
        <v>495.25860582358212</v>
      </c>
      <c r="L329" s="59">
        <v>33.797742931674001</v>
      </c>
      <c r="M329" s="59">
        <f>'Opportunity List'!$N329/Convert_GJ_to_MWh</f>
        <v>52752.959999999999</v>
      </c>
      <c r="N329" s="59">
        <v>14653.600011722878</v>
      </c>
      <c r="O329" s="60">
        <v>0.96200969160210159</v>
      </c>
      <c r="P329" s="59">
        <f>'Opportunity List'!$L329*'Opportunity List'!$O329</f>
        <v>32.513756254546813</v>
      </c>
      <c r="Q329" s="60">
        <v>0.30614819660595799</v>
      </c>
      <c r="R329" s="59">
        <f>'Opportunity List'!$J329*'Opportunity List'!$Q329*Convert_PJ_to_MWh</f>
        <v>151622.52902647067</v>
      </c>
      <c r="S329" s="60">
        <v>2.0618909612265299E-2</v>
      </c>
      <c r="T329" s="59">
        <v>25</v>
      </c>
      <c r="U329" s="59">
        <v>0</v>
      </c>
      <c r="V329" s="59">
        <f>(('Opportunity List'!$R329*'Opportunity List'!$S329)*'Opportunity List'!$O329)*'Opportunity List'!$T329</f>
        <v>75188.061338640109</v>
      </c>
      <c r="W329" s="59">
        <f>'Opportunity List'!$Y329*'Opportunity List'!$P329</f>
        <v>3007.5224535456041</v>
      </c>
      <c r="X329" s="59">
        <f>IF('Opportunity List'!$P329=0,0,IF(OR('Opportunity List'!$A329={600,601}),4.52,IF(OR('Opportunity List'!$A329={602,603,604,605}),1.9,('Opportunity List'!$V329/'Opportunity List'!$P329))))</f>
        <v>2312.5000000000186</v>
      </c>
      <c r="Y329" s="59">
        <f>IF('Opportunity List'!$X329=0,0,'Opportunity List'!$X329/'Opportunity List'!$T329)</f>
        <v>92.500000000000739</v>
      </c>
      <c r="Z329" s="61">
        <f>'Opportunity List'!$W329*'Opportunity List'!$H329</f>
        <v>0</v>
      </c>
      <c r="AA329" s="61">
        <f>'Opportunity List'!$Z329+'Opportunity List'!$W329</f>
        <v>3007.5224535456041</v>
      </c>
      <c r="AB329" s="61">
        <f>IF('Opportunity List'!$F329="Electricity", 'Opportunity List'!$W329, 0)+IF('Opportunity List'!$G329="Electricity",'Opportunity List'!$Z329,0)</f>
        <v>3007.5224535456041</v>
      </c>
      <c r="AC329" s="61">
        <f>IF('Opportunity List'!$F329="Natural Gas",'Opportunity List'!$W329, 0)+IF('Opportunity List'!$G329="Natural Gas",'Opportunity List'!$Z329,0)</f>
        <v>0</v>
      </c>
      <c r="AD329" s="61">
        <f>'Opportunity List'!$Y329*VLOOKUP('Opportunity List'!$T329,'Discount rate'!$B$4:$D$45,3,FALSE)</f>
        <v>1170.4564439884784</v>
      </c>
      <c r="AE329" s="59">
        <v>39124.579124579126</v>
      </c>
      <c r="AF329" s="62" t="s">
        <v>168</v>
      </c>
      <c r="AG329" s="63">
        <v>0</v>
      </c>
      <c r="AH329" s="64">
        <f>'Opportunity List'!$AG329*VLOOKUP('Opportunity List'!$T329,'Discount rate'!$B$4:$D$45,3,FALSE)</f>
        <v>0</v>
      </c>
      <c r="AI329" s="59">
        <f>'Opportunity List'!$AE329-'Opportunity List'!$AH329</f>
        <v>39124.579124579126</v>
      </c>
      <c r="AJ329" s="64">
        <f>'Opportunity List'!$AI329/'Opportunity List'!$AD329</f>
        <v>33.4267706632954</v>
      </c>
      <c r="AK329" s="59">
        <f>'Opportunity List'!$P329*'Opportunity List'!$AE329</f>
        <v>1272087.0292182963</v>
      </c>
      <c r="AL329" s="59">
        <v>8760</v>
      </c>
      <c r="AM329" s="65">
        <v>0.94461131127529308</v>
      </c>
      <c r="AN329" s="65">
        <v>0.98552226113661456</v>
      </c>
      <c r="AO329" s="65">
        <v>0.96512101604288347</v>
      </c>
      <c r="AP329" s="65">
        <v>0.96539795042806587</v>
      </c>
      <c r="AQ329" s="65">
        <v>0.99688203222267668</v>
      </c>
      <c r="AR329" s="65">
        <v>0.98119493961919979</v>
      </c>
      <c r="AS329" s="65" t="e">
        <f>#VALUE!</f>
        <v>#VALUE!</v>
      </c>
      <c r="AT329" s="65" t="e">
        <f>#VALUE!</f>
        <v>#VALUE!</v>
      </c>
      <c r="AU329" s="65" t="e">
        <f>#VALUE!</f>
        <v>#VALUE!</v>
      </c>
      <c r="AV329" s="65" t="e">
        <f>#VALUE!</f>
        <v>#VALUE!</v>
      </c>
      <c r="AW329" s="65" t="e">
        <f>#VALUE!</f>
        <v>#VALUE!</v>
      </c>
      <c r="AX329" s="56" t="str">
        <f>IF('Opportunity List'!$AY329&lt;=0.1,"Early",IF(AND('Opportunity List'!$AY329&gt;0.1,'Opportunity List'!$AY329&lt;=0.25),"Establishing","Mature"))</f>
        <v>Establishing</v>
      </c>
      <c r="AY329" s="105">
        <v>0.25</v>
      </c>
      <c r="AZ329" s="11"/>
      <c r="BA329" s="11"/>
      <c r="BB329" s="11"/>
      <c r="BD329" s="11"/>
      <c r="BE329" s="11"/>
      <c r="BF329" s="11"/>
    </row>
    <row r="330" spans="1:58" x14ac:dyDescent="0.25">
      <c r="A330" s="104">
        <v>84</v>
      </c>
      <c r="B330" s="56" t="s">
        <v>319</v>
      </c>
      <c r="C330" s="56" t="s">
        <v>7</v>
      </c>
      <c r="D330" s="56" t="s">
        <v>204</v>
      </c>
      <c r="E330" s="56" t="s">
        <v>170</v>
      </c>
      <c r="F330" s="56" t="s">
        <v>2</v>
      </c>
      <c r="G330" s="56">
        <v>0</v>
      </c>
      <c r="H330" s="57">
        <v>0</v>
      </c>
      <c r="I330" s="56" t="s">
        <v>174</v>
      </c>
      <c r="J330" s="58">
        <v>1.7829309809648812</v>
      </c>
      <c r="K330" s="59">
        <f>('Opportunity List'!$J330*Convert_PJ_to_MWh)/1000</f>
        <v>495.25860582358212</v>
      </c>
      <c r="L330" s="59">
        <v>14.998998746234401</v>
      </c>
      <c r="M330" s="59">
        <f>'Opportunity List'!$N330/Convert_GJ_to_MWh</f>
        <v>118869.99999999985</v>
      </c>
      <c r="N330" s="59">
        <v>33019.444470859955</v>
      </c>
      <c r="O330" s="60">
        <v>0.96200969160210159</v>
      </c>
      <c r="P330" s="59">
        <f>'Opportunity List'!$L330*'Opportunity List'!$O330</f>
        <v>14.429182158205265</v>
      </c>
      <c r="Q330" s="60">
        <v>0.30614819660595799</v>
      </c>
      <c r="R330" s="59">
        <f>'Opportunity List'!$J330*'Opportunity List'!$Q330*Convert_PJ_to_MWh</f>
        <v>151622.52902647067</v>
      </c>
      <c r="S330" s="60">
        <v>7.7764693978281422E-3</v>
      </c>
      <c r="T330" s="59">
        <v>15</v>
      </c>
      <c r="U330" s="59">
        <v>0</v>
      </c>
      <c r="V330" s="59">
        <f>(('Opportunity List'!$R330*'Opportunity List'!$S330)*'Opportunity List'!$O330)*'Opportunity List'!$T330</f>
        <v>17014.410628217182</v>
      </c>
      <c r="W330" s="59">
        <f>'Opportunity List'!$Y330*'Opportunity List'!$P330</f>
        <v>1134.2940418811454</v>
      </c>
      <c r="X330" s="59">
        <f>IF('Opportunity List'!$P330=0,0,IF(OR('Opportunity List'!$A330={600,601}),4.52,IF(OR('Opportunity List'!$A330={602,603,604,605}),1.9,('Opportunity List'!$V330/'Opportunity List'!$P330))))</f>
        <v>1179.1666666666763</v>
      </c>
      <c r="Y330" s="59">
        <f>IF('Opportunity List'!$X330=0,0,'Opportunity List'!$X330/'Opportunity List'!$T330)</f>
        <v>78.611111111111754</v>
      </c>
      <c r="Z330" s="61">
        <f>'Opportunity List'!$W330*'Opportunity List'!$H330</f>
        <v>0</v>
      </c>
      <c r="AA330" s="61">
        <f>'Opportunity List'!$Z330+'Opportunity List'!$W330</f>
        <v>1134.2940418811454</v>
      </c>
      <c r="AB330" s="61">
        <f>IF('Opportunity List'!$F330="Electricity", 'Opportunity List'!$W330, 0)+IF('Opportunity List'!$G330="Electricity",'Opportunity List'!$Z330,0)</f>
        <v>1134.2940418811454</v>
      </c>
      <c r="AC330" s="61">
        <f>IF('Opportunity List'!$F330="Natural Gas",'Opportunity List'!$W330, 0)+IF('Opportunity List'!$G330="Natural Gas",'Opportunity List'!$Z330,0)</f>
        <v>0</v>
      </c>
      <c r="AD330" s="61">
        <f>'Opportunity List'!$Y330*VLOOKUP('Opportunity List'!$T330,'Discount rate'!$B$4:$D$45,3,FALSE)</f>
        <v>794.59435095719766</v>
      </c>
      <c r="AE330" s="59">
        <v>50861.952861952865</v>
      </c>
      <c r="AF330" s="62" t="s">
        <v>164</v>
      </c>
      <c r="AG330" s="63">
        <v>0</v>
      </c>
      <c r="AH330" s="64">
        <f>'Opportunity List'!$AG330*VLOOKUP('Opportunity List'!$T330,'Discount rate'!$B$4:$D$45,3,FALSE)</f>
        <v>0</v>
      </c>
      <c r="AI330" s="59">
        <f>'Opportunity List'!$AE330-'Opportunity List'!$AH330</f>
        <v>50861.952861952865</v>
      </c>
      <c r="AJ330" s="64">
        <f>'Opportunity List'!$AI330/'Opportunity List'!$AD330</f>
        <v>64.009960303244895</v>
      </c>
      <c r="AK330" s="59">
        <f>'Opportunity List'!$P330*'Opportunity List'!$AE330</f>
        <v>733896.38276716752</v>
      </c>
      <c r="AL330" s="59">
        <v>8760</v>
      </c>
      <c r="AM330" s="65">
        <v>0.94461131127529308</v>
      </c>
      <c r="AN330" s="65">
        <v>0.98552226113661456</v>
      </c>
      <c r="AO330" s="65">
        <v>0.96512101604288347</v>
      </c>
      <c r="AP330" s="65">
        <v>0.96539795042806587</v>
      </c>
      <c r="AQ330" s="65">
        <v>0.99688203222267668</v>
      </c>
      <c r="AR330" s="65">
        <v>0.98119493961919979</v>
      </c>
      <c r="AS330" s="65" t="e">
        <f>#VALUE!</f>
        <v>#VALUE!</v>
      </c>
      <c r="AT330" s="65" t="e">
        <f>#VALUE!</f>
        <v>#VALUE!</v>
      </c>
      <c r="AU330" s="65" t="e">
        <f>#VALUE!</f>
        <v>#VALUE!</v>
      </c>
      <c r="AV330" s="65" t="e">
        <f>#VALUE!</f>
        <v>#VALUE!</v>
      </c>
      <c r="AW330" s="65" t="e">
        <f>#VALUE!</f>
        <v>#VALUE!</v>
      </c>
      <c r="AX330" s="56" t="str">
        <f>IF('Opportunity List'!$AY330&lt;=0.1,"Early",IF(AND('Opportunity List'!$AY330&gt;0.1,'Opportunity List'!$AY330&lt;=0.25),"Establishing","Mature"))</f>
        <v>Establishing</v>
      </c>
      <c r="AY330" s="105">
        <v>0.25</v>
      </c>
      <c r="AZ330" s="11"/>
      <c r="BA330" s="11"/>
      <c r="BB330" s="11"/>
      <c r="BD330" s="11"/>
      <c r="BE330" s="11"/>
      <c r="BF330" s="11"/>
    </row>
    <row r="331" spans="1:58" x14ac:dyDescent="0.25">
      <c r="A331" s="104">
        <v>85</v>
      </c>
      <c r="B331" s="56" t="s">
        <v>224</v>
      </c>
      <c r="C331" s="56" t="s">
        <v>7</v>
      </c>
      <c r="D331" s="56" t="s">
        <v>204</v>
      </c>
      <c r="E331" s="56" t="s">
        <v>225</v>
      </c>
      <c r="F331" s="56" t="s">
        <v>2</v>
      </c>
      <c r="G331" s="56">
        <v>0</v>
      </c>
      <c r="H331" s="57">
        <v>0</v>
      </c>
      <c r="I331" s="56" t="s">
        <v>174</v>
      </c>
      <c r="J331" s="58">
        <v>1.7829309809648812</v>
      </c>
      <c r="K331" s="59">
        <f>('Opportunity List'!$J331*Convert_PJ_to_MWh)/1000</f>
        <v>495.25860582358212</v>
      </c>
      <c r="L331" s="59">
        <v>18.592184316524442</v>
      </c>
      <c r="M331" s="59">
        <f>'Opportunity List'!$N331/Convert_GJ_to_MWh</f>
        <v>95896.8</v>
      </c>
      <c r="N331" s="59">
        <v>26638.000021310399</v>
      </c>
      <c r="O331" s="60">
        <v>0.96200969160210159</v>
      </c>
      <c r="P331" s="59">
        <f>'Opportunity List'!$L331*'Opportunity List'!$O331</f>
        <v>17.885861500549108</v>
      </c>
      <c r="Q331" s="60">
        <v>0.38017595071474253</v>
      </c>
      <c r="R331" s="59">
        <f>'Opportunity List'!$J331*'Opportunity List'!$Q331*Convert_PJ_to_MWh</f>
        <v>188285.41131863825</v>
      </c>
      <c r="S331" s="60">
        <v>3.5548087911186452E-2</v>
      </c>
      <c r="T331" s="59">
        <v>10</v>
      </c>
      <c r="U331" s="59">
        <v>0</v>
      </c>
      <c r="V331" s="59">
        <f>(('Opportunity List'!$R331*'Opportunity List'!$S331)*'Opportunity List'!$O331)*'Opportunity List'!$T331</f>
        <v>64389.101401977314</v>
      </c>
      <c r="W331" s="59">
        <f>'Opportunity List'!$Y331*'Opportunity List'!$P331</f>
        <v>6438.9101401977305</v>
      </c>
      <c r="X331" s="59">
        <f>IF('Opportunity List'!$P331=0,0,IF(OR('Opportunity List'!$A331={600,601}),4.52,IF(OR('Opportunity List'!$A331={602,603,604,605}),1.9,('Opportunity List'!$V331/'Opportunity List'!$P331))))</f>
        <v>3600.0000000000291</v>
      </c>
      <c r="Y331" s="59">
        <f>IF('Opportunity List'!$X331=0,0,'Opportunity List'!$X331/'Opportunity List'!$T331)</f>
        <v>360.0000000000029</v>
      </c>
      <c r="Z331" s="61">
        <f>'Opportunity List'!$W331*'Opportunity List'!$H331</f>
        <v>0</v>
      </c>
      <c r="AA331" s="61">
        <f>'Opportunity List'!$Z331+'Opportunity List'!$W331</f>
        <v>6438.9101401977305</v>
      </c>
      <c r="AB331" s="61">
        <f>IF('Opportunity List'!$F331="Electricity", 'Opportunity List'!$W331, 0)+IF('Opportunity List'!$G331="Electricity",'Opportunity List'!$Z331,0)</f>
        <v>6438.9101401977305</v>
      </c>
      <c r="AC331" s="61">
        <f>IF('Opportunity List'!$F331="Natural Gas",'Opportunity List'!$W331, 0)+IF('Opportunity List'!$G331="Natural Gas",'Opportunity List'!$Z331,0)</f>
        <v>0</v>
      </c>
      <c r="AD331" s="61">
        <f>'Opportunity List'!$Y331*VLOOKUP('Opportunity List'!$T331,'Discount rate'!$B$4:$D$45,3,FALSE)</f>
        <v>2888.4893547357601</v>
      </c>
      <c r="AE331" s="59">
        <v>23474.747474747477</v>
      </c>
      <c r="AF331" s="62" t="s">
        <v>164</v>
      </c>
      <c r="AG331" s="63">
        <v>0</v>
      </c>
      <c r="AH331" s="64">
        <f>'Opportunity List'!$AG331*VLOOKUP('Opportunity List'!$T331,'Discount rate'!$B$4:$D$45,3,FALSE)</f>
        <v>0</v>
      </c>
      <c r="AI331" s="59">
        <f>'Opportunity List'!$AE331-'Opportunity List'!$AH331</f>
        <v>23474.747474747477</v>
      </c>
      <c r="AJ331" s="64">
        <f>'Opportunity List'!$AI331/'Opportunity List'!$AD331</f>
        <v>8.1269980920164944</v>
      </c>
      <c r="AK331" s="59">
        <f>'Opportunity List'!$P331*'Opportunity List'!$AE331</f>
        <v>419866.08209369832</v>
      </c>
      <c r="AL331" s="59">
        <v>8760</v>
      </c>
      <c r="AM331" s="65">
        <v>0.94461131127529319</v>
      </c>
      <c r="AN331" s="65">
        <v>0.98552226113661467</v>
      </c>
      <c r="AO331" s="65">
        <v>0.96512101604288325</v>
      </c>
      <c r="AP331" s="65">
        <v>0.96539795042806587</v>
      </c>
      <c r="AQ331" s="65">
        <v>0.99688203222267657</v>
      </c>
      <c r="AR331" s="65">
        <v>0.98119493961919979</v>
      </c>
      <c r="AS331" s="65" t="e">
        <f>#VALUE!</f>
        <v>#VALUE!</v>
      </c>
      <c r="AT331" s="65" t="e">
        <f>#VALUE!</f>
        <v>#VALUE!</v>
      </c>
      <c r="AU331" s="65" t="e">
        <f>#VALUE!</f>
        <v>#VALUE!</v>
      </c>
      <c r="AV331" s="65" t="e">
        <f>#VALUE!</f>
        <v>#VALUE!</v>
      </c>
      <c r="AW331" s="65" t="e">
        <f>#VALUE!</f>
        <v>#VALUE!</v>
      </c>
      <c r="AX331" s="56" t="str">
        <f>IF('Opportunity List'!$AY331&lt;=0.1,"Early",IF(AND('Opportunity List'!$AY331&gt;0.1,'Opportunity List'!$AY331&lt;=0.25),"Establishing","Mature"))</f>
        <v>Establishing</v>
      </c>
      <c r="AY331" s="105">
        <v>0.25</v>
      </c>
      <c r="AZ331" s="11"/>
      <c r="BA331" s="11"/>
      <c r="BB331" s="11"/>
      <c r="BD331" s="11"/>
      <c r="BE331" s="11"/>
      <c r="BF331" s="11"/>
    </row>
    <row r="332" spans="1:58" x14ac:dyDescent="0.25">
      <c r="A332" s="104">
        <v>86</v>
      </c>
      <c r="B332" s="56" t="s">
        <v>279</v>
      </c>
      <c r="C332" s="56" t="s">
        <v>7</v>
      </c>
      <c r="D332" s="56" t="s">
        <v>204</v>
      </c>
      <c r="E332" s="56" t="s">
        <v>225</v>
      </c>
      <c r="F332" s="56" t="s">
        <v>2</v>
      </c>
      <c r="G332" s="56">
        <v>0</v>
      </c>
      <c r="H332" s="57">
        <v>0</v>
      </c>
      <c r="I332" s="56" t="s">
        <v>174</v>
      </c>
      <c r="J332" s="58">
        <v>1.7829309809648812</v>
      </c>
      <c r="K332" s="59">
        <f>('Opportunity List'!$J332*Convert_PJ_to_MWh)/1000</f>
        <v>495.25860582358212</v>
      </c>
      <c r="L332" s="59">
        <v>4.2049488190133735</v>
      </c>
      <c r="M332" s="59">
        <f>'Opportunity List'!$N332/Convert_GJ_to_MWh</f>
        <v>424007.77219999995</v>
      </c>
      <c r="N332" s="59">
        <v>117779.93681644615</v>
      </c>
      <c r="O332" s="60">
        <v>0.96200969160210159</v>
      </c>
      <c r="P332" s="59">
        <f>'Opportunity List'!$L332*'Opportunity List'!$O332</f>
        <v>4.0452015165816766</v>
      </c>
      <c r="Q332" s="60">
        <v>0.38017595071474253</v>
      </c>
      <c r="R332" s="59">
        <f>'Opportunity List'!$J332*'Opportunity List'!$Q332*Convert_PJ_to_MWh</f>
        <v>188285.41131863825</v>
      </c>
      <c r="S332" s="60">
        <v>4.5460403340893921E-2</v>
      </c>
      <c r="T332" s="59">
        <v>10</v>
      </c>
      <c r="U332" s="59">
        <v>0</v>
      </c>
      <c r="V332" s="59">
        <f>(('Opportunity List'!$R332*'Opportunity List'!$S332)*'Opportunity List'!$O332)*'Opportunity List'!$T332</f>
        <v>82343.515291309814</v>
      </c>
      <c r="W332" s="59">
        <f>'Opportunity List'!$Y332*'Opportunity List'!$P332</f>
        <v>8234.3515291309795</v>
      </c>
      <c r="X332" s="59">
        <f>IF('Opportunity List'!$P332=0,0,IF(OR('Opportunity List'!$A332={600,601}),4.52,IF(OR('Opportunity List'!$A332={602,603,604,605}),1.9,('Opportunity List'!$V332/'Opportunity List'!$P332))))</f>
        <v>20355.85000000017</v>
      </c>
      <c r="Y332" s="59">
        <f>IF('Opportunity List'!$X332=0,0,'Opportunity List'!$X332/'Opportunity List'!$T332)</f>
        <v>2035.5850000000169</v>
      </c>
      <c r="Z332" s="61">
        <f>'Opportunity List'!$W332*'Opportunity List'!$H332</f>
        <v>0</v>
      </c>
      <c r="AA332" s="61">
        <f>'Opportunity List'!$Z332+'Opportunity List'!$W332</f>
        <v>8234.3515291309795</v>
      </c>
      <c r="AB332" s="61">
        <f>IF('Opportunity List'!$F332="Electricity", 'Opportunity List'!$W332, 0)+IF('Opportunity List'!$G332="Electricity",'Opportunity List'!$Z332,0)</f>
        <v>8234.3515291309795</v>
      </c>
      <c r="AC332" s="61">
        <f>IF('Opportunity List'!$F332="Natural Gas",'Opportunity List'!$W332, 0)+IF('Opportunity List'!$G332="Natural Gas",'Opportunity List'!$Z332,0)</f>
        <v>0</v>
      </c>
      <c r="AD332" s="61">
        <f>'Opportunity List'!$Y332*VLOOKUP('Opportunity List'!$T332,'Discount rate'!$B$4:$D$45,3,FALSE)</f>
        <v>16332.682230999426</v>
      </c>
      <c r="AE332" s="59">
        <v>362880.47138047137</v>
      </c>
      <c r="AF332" s="62" t="s">
        <v>164</v>
      </c>
      <c r="AG332" s="63">
        <v>0</v>
      </c>
      <c r="AH332" s="64">
        <f>'Opportunity List'!$AG332*VLOOKUP('Opportunity List'!$T332,'Discount rate'!$B$4:$D$45,3,FALSE)</f>
        <v>0</v>
      </c>
      <c r="AI332" s="59">
        <f>'Opportunity List'!$AE332-'Opportunity List'!$AH332</f>
        <v>362880.47138047137</v>
      </c>
      <c r="AJ332" s="64">
        <f>'Opportunity List'!$AI332/'Opportunity List'!$AD332</f>
        <v>22.218057404663416</v>
      </c>
      <c r="AK332" s="59">
        <f>'Opportunity List'!$P332*'Opportunity List'!$AE332</f>
        <v>1467924.6331661565</v>
      </c>
      <c r="AL332" s="59">
        <v>8760</v>
      </c>
      <c r="AM332" s="65">
        <v>0.94461131127529319</v>
      </c>
      <c r="AN332" s="65">
        <v>0.98552226113661467</v>
      </c>
      <c r="AO332" s="65">
        <v>0.96512101604288347</v>
      </c>
      <c r="AP332" s="65">
        <v>0.96539795042806587</v>
      </c>
      <c r="AQ332" s="65">
        <v>0.99688203222267668</v>
      </c>
      <c r="AR332" s="65">
        <v>0.98119493961919946</v>
      </c>
      <c r="AS332" s="65" t="e">
        <f>#VALUE!</f>
        <v>#VALUE!</v>
      </c>
      <c r="AT332" s="65" t="e">
        <f>#VALUE!</f>
        <v>#VALUE!</v>
      </c>
      <c r="AU332" s="65" t="e">
        <f>#VALUE!</f>
        <v>#VALUE!</v>
      </c>
      <c r="AV332" s="65" t="e">
        <f>#VALUE!</f>
        <v>#VALUE!</v>
      </c>
      <c r="AW332" s="65" t="e">
        <f>#VALUE!</f>
        <v>#VALUE!</v>
      </c>
      <c r="AX332" s="56" t="str">
        <f>IF('Opportunity List'!$AY332&lt;=0.1,"Early",IF(AND('Opportunity List'!$AY332&gt;0.1,'Opportunity List'!$AY332&lt;=0.25),"Establishing","Mature"))</f>
        <v>Establishing</v>
      </c>
      <c r="AY332" s="105">
        <v>0.25</v>
      </c>
      <c r="AZ332" s="11"/>
      <c r="BA332" s="11"/>
      <c r="BB332" s="11"/>
      <c r="BD332" s="11"/>
      <c r="BE332" s="11"/>
      <c r="BF332" s="11"/>
    </row>
    <row r="333" spans="1:58" x14ac:dyDescent="0.25">
      <c r="A333" s="104">
        <v>87</v>
      </c>
      <c r="B333" s="56" t="s">
        <v>293</v>
      </c>
      <c r="C333" s="56" t="s">
        <v>7</v>
      </c>
      <c r="D333" s="56" t="s">
        <v>204</v>
      </c>
      <c r="E333" s="56" t="s">
        <v>225</v>
      </c>
      <c r="F333" s="56" t="s">
        <v>2</v>
      </c>
      <c r="G333" s="56">
        <v>0</v>
      </c>
      <c r="H333" s="57">
        <v>0</v>
      </c>
      <c r="I333" s="56" t="s">
        <v>174</v>
      </c>
      <c r="J333" s="58">
        <v>1.7829309809648812</v>
      </c>
      <c r="K333" s="59">
        <f>('Opportunity List'!$J333*Convert_PJ_to_MWh)/1000</f>
        <v>495.25860582358212</v>
      </c>
      <c r="L333" s="59">
        <v>18.351169353008043</v>
      </c>
      <c r="M333" s="59">
        <f>'Opportunity List'!$N333/Convert_GJ_to_MWh</f>
        <v>97156.26</v>
      </c>
      <c r="N333" s="59">
        <v>26987.850021590275</v>
      </c>
      <c r="O333" s="60">
        <v>0.96200969160210159</v>
      </c>
      <c r="P333" s="59">
        <f>'Opportunity List'!$L333*'Opportunity List'!$O333</f>
        <v>17.654002769825205</v>
      </c>
      <c r="Q333" s="60">
        <v>0.38017595071474253</v>
      </c>
      <c r="R333" s="59">
        <f>'Opportunity List'!$J333*'Opportunity List'!$Q333*Convert_PJ_to_MWh</f>
        <v>188285.41131863825</v>
      </c>
      <c r="S333" s="60">
        <v>5.1458404639279871E-2</v>
      </c>
      <c r="T333" s="59">
        <v>15</v>
      </c>
      <c r="U333" s="59">
        <v>0</v>
      </c>
      <c r="V333" s="59">
        <f>(('Opportunity List'!$R333*'Opportunity List'!$S333)*'Opportunity List'!$O333)*'Opportunity List'!$T333</f>
        <v>139811.75763577031</v>
      </c>
      <c r="W333" s="59">
        <f>'Opportunity List'!$Y333*'Opportunity List'!$P333</f>
        <v>9320.7838423846879</v>
      </c>
      <c r="X333" s="59">
        <f>IF('Opportunity List'!$P333=0,0,IF(OR('Opportunity List'!$A333={600,601}),4.52,IF(OR('Opportunity List'!$A333={602,603,604,605}),1.9,('Opportunity List'!$V333/'Opportunity List'!$P333))))</f>
        <v>7919.5500000000629</v>
      </c>
      <c r="Y333" s="59">
        <f>IF('Opportunity List'!$X333=0,0,'Opportunity List'!$X333/'Opportunity List'!$T333)</f>
        <v>527.97000000000423</v>
      </c>
      <c r="Z333" s="61">
        <f>'Opportunity List'!$W333*'Opportunity List'!$H333</f>
        <v>0</v>
      </c>
      <c r="AA333" s="61">
        <f>'Opportunity List'!$Z333+'Opportunity List'!$W333</f>
        <v>9320.7838423846879</v>
      </c>
      <c r="AB333" s="61">
        <f>IF('Opportunity List'!$F333="Electricity", 'Opportunity List'!$W333, 0)+IF('Opportunity List'!$G333="Electricity",'Opportunity List'!$Z333,0)</f>
        <v>9320.7838423846879</v>
      </c>
      <c r="AC333" s="61">
        <f>IF('Opportunity List'!$F333="Natural Gas",'Opportunity List'!$W333, 0)+IF('Opportunity List'!$G333="Natural Gas",'Opportunity List'!$Z333,0)</f>
        <v>0</v>
      </c>
      <c r="AD333" s="61">
        <f>'Opportunity List'!$Y333*VLOOKUP('Opportunity List'!$T333,'Discount rate'!$B$4:$D$45,3,FALSE)</f>
        <v>5336.6753572775187</v>
      </c>
      <c r="AE333" s="59">
        <v>185189.67452300785</v>
      </c>
      <c r="AF333" s="62" t="s">
        <v>164</v>
      </c>
      <c r="AG333" s="63">
        <v>0</v>
      </c>
      <c r="AH333" s="64">
        <f>'Opportunity List'!$AG333*VLOOKUP('Opportunity List'!$T333,'Discount rate'!$B$4:$D$45,3,FALSE)</f>
        <v>0</v>
      </c>
      <c r="AI333" s="59">
        <f>'Opportunity List'!$AE333-'Opportunity List'!$AH333</f>
        <v>185189.67452300785</v>
      </c>
      <c r="AJ333" s="64">
        <f>'Opportunity List'!$AI333/'Opportunity List'!$AD333</f>
        <v>34.701319103188162</v>
      </c>
      <c r="AK333" s="59">
        <f>'Opportunity List'!$P333*'Opportunity List'!$AE333</f>
        <v>3269339.0269722086</v>
      </c>
      <c r="AL333" s="59">
        <v>8760</v>
      </c>
      <c r="AM333" s="65">
        <v>0.94461131127529319</v>
      </c>
      <c r="AN333" s="65">
        <v>0.98552226113661467</v>
      </c>
      <c r="AO333" s="65">
        <v>0.96512101604288325</v>
      </c>
      <c r="AP333" s="65">
        <v>0.96539795042806587</v>
      </c>
      <c r="AQ333" s="65">
        <v>0.99688203222267657</v>
      </c>
      <c r="AR333" s="65">
        <v>0.98119493961919979</v>
      </c>
      <c r="AS333" s="65" t="e">
        <f>#VALUE!</f>
        <v>#VALUE!</v>
      </c>
      <c r="AT333" s="65" t="e">
        <f>#VALUE!</f>
        <v>#VALUE!</v>
      </c>
      <c r="AU333" s="65" t="e">
        <f>#VALUE!</f>
        <v>#VALUE!</v>
      </c>
      <c r="AV333" s="65" t="e">
        <f>#VALUE!</f>
        <v>#VALUE!</v>
      </c>
      <c r="AW333" s="65" t="e">
        <f>#VALUE!</f>
        <v>#VALUE!</v>
      </c>
      <c r="AX333" s="56" t="str">
        <f>IF('Opportunity List'!$AY333&lt;=0.1,"Early",IF(AND('Opportunity List'!$AY333&gt;0.1,'Opportunity List'!$AY333&lt;=0.25),"Establishing","Mature"))</f>
        <v>Establishing</v>
      </c>
      <c r="AY333" s="105">
        <v>0.25</v>
      </c>
      <c r="AZ333" s="11"/>
      <c r="BA333" s="11"/>
      <c r="BB333" s="11"/>
      <c r="BD333" s="11"/>
      <c r="BE333" s="11"/>
      <c r="BF333" s="11"/>
    </row>
    <row r="334" spans="1:58" x14ac:dyDescent="0.25">
      <c r="A334" s="104">
        <v>88</v>
      </c>
      <c r="B334" s="56" t="s">
        <v>319</v>
      </c>
      <c r="C334" s="56" t="s">
        <v>7</v>
      </c>
      <c r="D334" s="56" t="s">
        <v>204</v>
      </c>
      <c r="E334" s="56" t="s">
        <v>225</v>
      </c>
      <c r="F334" s="56" t="s">
        <v>2</v>
      </c>
      <c r="G334" s="56">
        <v>0</v>
      </c>
      <c r="H334" s="57">
        <v>0</v>
      </c>
      <c r="I334" s="56" t="s">
        <v>174</v>
      </c>
      <c r="J334" s="58">
        <v>1.7829309809648812</v>
      </c>
      <c r="K334" s="59">
        <f>('Opportunity List'!$J334*Convert_PJ_to_MWh)/1000</f>
        <v>495.25860582358212</v>
      </c>
      <c r="L334" s="59">
        <v>10.684623300800761</v>
      </c>
      <c r="M334" s="59">
        <f>'Opportunity List'!$N334/Convert_GJ_to_MWh</f>
        <v>166868.86666666658</v>
      </c>
      <c r="N334" s="59">
        <v>46352.463000044903</v>
      </c>
      <c r="O334" s="60">
        <v>0.96200969160210159</v>
      </c>
      <c r="P334" s="59">
        <f>'Opportunity List'!$L334*'Opportunity List'!$O334</f>
        <v>10.278711166487968</v>
      </c>
      <c r="Q334" s="60">
        <v>0.38017595071474253</v>
      </c>
      <c r="R334" s="59">
        <f>'Opportunity List'!$J334*'Opportunity List'!$Q334*Convert_PJ_to_MWh</f>
        <v>188285.41131863825</v>
      </c>
      <c r="S334" s="60">
        <v>1.2258455671135864E-2</v>
      </c>
      <c r="T334" s="59">
        <v>15</v>
      </c>
      <c r="U334" s="59">
        <v>0</v>
      </c>
      <c r="V334" s="59">
        <f>(('Opportunity List'!$R334*'Opportunity List'!$S334)*'Opportunity List'!$O334)*'Opportunity List'!$T334</f>
        <v>33306.050688820309</v>
      </c>
      <c r="W334" s="59">
        <f>'Opportunity List'!$Y334*'Opportunity List'!$P334</f>
        <v>2220.4033792546875</v>
      </c>
      <c r="X334" s="59">
        <f>IF('Opportunity List'!$P334=0,0,IF(OR('Opportunity List'!$A334={600,601}),4.52,IF(OR('Opportunity List'!$A334={602,603,604,605}),1.9,('Opportunity List'!$V334/'Opportunity List'!$P334))))</f>
        <v>3240.2944444444711</v>
      </c>
      <c r="Y334" s="59">
        <f>IF('Opportunity List'!$X334=0,0,'Opportunity List'!$X334/'Opportunity List'!$T334)</f>
        <v>216.0196296296314</v>
      </c>
      <c r="Z334" s="61">
        <f>'Opportunity List'!$W334*'Opportunity List'!$H334</f>
        <v>0</v>
      </c>
      <c r="AA334" s="61">
        <f>'Opportunity List'!$Z334+'Opportunity List'!$W334</f>
        <v>2220.4033792546875</v>
      </c>
      <c r="AB334" s="61">
        <f>IF('Opportunity List'!$F334="Electricity", 'Opportunity List'!$W334, 0)+IF('Opportunity List'!$G334="Electricity",'Opportunity List'!$Z334,0)</f>
        <v>2220.4033792546875</v>
      </c>
      <c r="AC334" s="61">
        <f>IF('Opportunity List'!$F334="Natural Gas",'Opportunity List'!$W334, 0)+IF('Opportunity List'!$G334="Natural Gas",'Opportunity List'!$Z334,0)</f>
        <v>0</v>
      </c>
      <c r="AD334" s="61">
        <f>'Opportunity List'!$Y334*VLOOKUP('Opportunity List'!$T334,'Discount rate'!$B$4:$D$45,3,FALSE)</f>
        <v>2183.5078397118418</v>
      </c>
      <c r="AE334" s="59">
        <v>112157.1268237935</v>
      </c>
      <c r="AF334" s="62" t="s">
        <v>164</v>
      </c>
      <c r="AG334" s="63">
        <v>0</v>
      </c>
      <c r="AH334" s="64">
        <f>'Opportunity List'!$AG334*VLOOKUP('Opportunity List'!$T334,'Discount rate'!$B$4:$D$45,3,FALSE)</f>
        <v>0</v>
      </c>
      <c r="AI334" s="59">
        <f>'Opportunity List'!$AE334-'Opportunity List'!$AH334</f>
        <v>112157.1268237935</v>
      </c>
      <c r="AJ334" s="64">
        <f>'Opportunity List'!$AI334/'Opportunity List'!$AD334</f>
        <v>51.365570933143481</v>
      </c>
      <c r="AK334" s="59">
        <f>'Opportunity List'!$P334*'Opportunity List'!$AE334</f>
        <v>1152830.7118849335</v>
      </c>
      <c r="AL334" s="59">
        <v>8760</v>
      </c>
      <c r="AM334" s="65">
        <v>0.94461131127529319</v>
      </c>
      <c r="AN334" s="65">
        <v>0.98552226113661467</v>
      </c>
      <c r="AO334" s="65">
        <v>0.96512101604288325</v>
      </c>
      <c r="AP334" s="65">
        <v>0.96539795042806587</v>
      </c>
      <c r="AQ334" s="65">
        <v>0.99688203222267657</v>
      </c>
      <c r="AR334" s="65">
        <v>0.98119493961919979</v>
      </c>
      <c r="AS334" s="65" t="e">
        <f>#VALUE!</f>
        <v>#VALUE!</v>
      </c>
      <c r="AT334" s="65" t="e">
        <f>#VALUE!</f>
        <v>#VALUE!</v>
      </c>
      <c r="AU334" s="65" t="e">
        <f>#VALUE!</f>
        <v>#VALUE!</v>
      </c>
      <c r="AV334" s="65" t="e">
        <f>#VALUE!</f>
        <v>#VALUE!</v>
      </c>
      <c r="AW334" s="65" t="e">
        <f>#VALUE!</f>
        <v>#VALUE!</v>
      </c>
      <c r="AX334" s="56" t="str">
        <f>IF('Opportunity List'!$AY334&lt;=0.1,"Early",IF(AND('Opportunity List'!$AY334&gt;0.1,'Opportunity List'!$AY334&lt;=0.25),"Establishing","Mature"))</f>
        <v>Establishing</v>
      </c>
      <c r="AY334" s="105">
        <v>0.25</v>
      </c>
      <c r="AZ334" s="11"/>
      <c r="BA334" s="11"/>
      <c r="BB334" s="11"/>
      <c r="BD334" s="11"/>
      <c r="BE334" s="11"/>
      <c r="BF334" s="11"/>
    </row>
    <row r="335" spans="1:58" x14ac:dyDescent="0.25">
      <c r="A335" s="104">
        <v>171</v>
      </c>
      <c r="B335" s="56" t="s">
        <v>199</v>
      </c>
      <c r="C335" s="56" t="s">
        <v>7</v>
      </c>
      <c r="D335" s="56" t="s">
        <v>205</v>
      </c>
      <c r="E335" s="56" t="s">
        <v>201</v>
      </c>
      <c r="F335" s="56" t="s">
        <v>2</v>
      </c>
      <c r="G335" s="56">
        <v>0</v>
      </c>
      <c r="H335" s="57">
        <v>0</v>
      </c>
      <c r="I335" s="56" t="s">
        <v>174</v>
      </c>
      <c r="J335" s="58">
        <v>14.888616350160442</v>
      </c>
      <c r="K335" s="59">
        <f>('Opportunity List'!$J335*Convert_PJ_to_MWh)/1000</f>
        <v>4135.7267639334896</v>
      </c>
      <c r="L335" s="59">
        <v>14.927171559469897</v>
      </c>
      <c r="M335" s="59">
        <f>'Opportunity List'!$N335/Convert_GJ_to_MWh</f>
        <v>997417.11220000044</v>
      </c>
      <c r="N335" s="59">
        <v>277060.30916609277</v>
      </c>
      <c r="O335" s="60">
        <v>0.4</v>
      </c>
      <c r="P335" s="59">
        <f>'Opportunity List'!$L335*'Opportunity List'!$O335</f>
        <v>5.9708686237879594</v>
      </c>
      <c r="Q335" s="60">
        <v>1.0595438490683473E-2</v>
      </c>
      <c r="R335" s="59">
        <f>'Opportunity List'!$J335*'Opportunity List'!$Q335*Convert_PJ_to_MWh</f>
        <v>43819.838541530698</v>
      </c>
      <c r="S335" s="60">
        <v>0.10038747218451881</v>
      </c>
      <c r="T335" s="59">
        <v>10</v>
      </c>
      <c r="U335" s="59">
        <v>0</v>
      </c>
      <c r="V335" s="59">
        <f>(('Opportunity List'!$R335*'Opportunity List'!$S335)*'Opportunity List'!$O335)*'Opportunity List'!$T335</f>
        <v>17595.851290872073</v>
      </c>
      <c r="W335" s="59">
        <f>'Opportunity List'!$Y335*'Opportunity List'!$P335</f>
        <v>1759.5851290872072</v>
      </c>
      <c r="X335" s="59">
        <f>IF('Opportunity List'!$P335=0,0,IF(OR('Opportunity List'!$A335={600,601}),4.52,IF(OR('Opportunity List'!$A335={602,603,604,605}),1.9,('Opportunity List'!$V335/'Opportunity List'!$P335))))</f>
        <v>2946.9500000000244</v>
      </c>
      <c r="Y335" s="59">
        <f>IF('Opportunity List'!$X335=0,0,'Opportunity List'!$X335/'Opportunity List'!$T335)</f>
        <v>294.69500000000244</v>
      </c>
      <c r="Z335" s="61">
        <f>'Opportunity List'!$W335*'Opportunity List'!$H335</f>
        <v>0</v>
      </c>
      <c r="AA335" s="61">
        <f>'Opportunity List'!$Z335+'Opportunity List'!$W335</f>
        <v>1759.5851290872072</v>
      </c>
      <c r="AB335" s="61">
        <f>IF('Opportunity List'!$F335="Electricity", 'Opportunity List'!$W335, 0)+IF('Opportunity List'!$G335="Electricity",'Opportunity List'!$Z335,0)</f>
        <v>1759.5851290872072</v>
      </c>
      <c r="AC335" s="61">
        <f>IF('Opportunity List'!$F335="Natural Gas",'Opportunity List'!$W335, 0)+IF('Opportunity List'!$G335="Natural Gas",'Opportunity List'!$Z335,0)</f>
        <v>0</v>
      </c>
      <c r="AD335" s="61">
        <f>'Opportunity List'!$Y335*VLOOKUP('Opportunity List'!$T335,'Discount rate'!$B$4:$D$45,3,FALSE)</f>
        <v>2364.5093622051527</v>
      </c>
      <c r="AE335" s="59">
        <v>67163.860830527497</v>
      </c>
      <c r="AF335" s="62" t="s">
        <v>164</v>
      </c>
      <c r="AG335" s="63">
        <v>0</v>
      </c>
      <c r="AH335" s="64">
        <f>'Opportunity List'!$AG335*VLOOKUP('Opportunity List'!$T335,'Discount rate'!$B$4:$D$45,3,FALSE)</f>
        <v>0</v>
      </c>
      <c r="AI335" s="59">
        <f>'Opportunity List'!$AE335-'Opportunity List'!$AH335</f>
        <v>67163.860830527497</v>
      </c>
      <c r="AJ335" s="64">
        <f>'Opportunity List'!$AI335/'Opportunity List'!$AD335</f>
        <v>28.404988326157508</v>
      </c>
      <c r="AK335" s="59">
        <f>'Opportunity List'!$P335*'Opportunity List'!$AE335</f>
        <v>401026.58928545774</v>
      </c>
      <c r="AL335" s="59">
        <v>8760</v>
      </c>
      <c r="AM335" s="65">
        <v>0.57823106184737505</v>
      </c>
      <c r="AN335" s="65">
        <v>0.57955010837229093</v>
      </c>
      <c r="AO335" s="65">
        <v>0.77544888327844785</v>
      </c>
      <c r="AP335" s="65">
        <v>0.65044048941525856</v>
      </c>
      <c r="AQ335" s="65">
        <v>0.65445586743658779</v>
      </c>
      <c r="AR335" s="65">
        <v>0.62519442546184023</v>
      </c>
      <c r="AS335" s="65" t="e">
        <f>#VALUE!</f>
        <v>#VALUE!</v>
      </c>
      <c r="AT335" s="65" t="e">
        <f>#VALUE!</f>
        <v>#VALUE!</v>
      </c>
      <c r="AU335" s="65" t="e">
        <f>#VALUE!</f>
        <v>#VALUE!</v>
      </c>
      <c r="AV335" s="65" t="e">
        <f>#VALUE!</f>
        <v>#VALUE!</v>
      </c>
      <c r="AW335" s="65" t="e">
        <f>#VALUE!</f>
        <v>#VALUE!</v>
      </c>
      <c r="AX335" s="56" t="str">
        <f>IF('Opportunity List'!$AY335&lt;=0.1,"Early",IF(AND('Opportunity List'!$AY335&gt;0.1,'Opportunity List'!$AY335&lt;=0.25),"Establishing","Mature"))</f>
        <v>Establishing</v>
      </c>
      <c r="AY335" s="105">
        <v>0.25</v>
      </c>
      <c r="AZ335" s="11"/>
      <c r="BA335" s="11"/>
      <c r="BB335" s="11"/>
      <c r="BD335" s="11"/>
      <c r="BE335" s="11"/>
      <c r="BF335" s="11"/>
    </row>
    <row r="336" spans="1:58" x14ac:dyDescent="0.25">
      <c r="A336" s="104">
        <v>150</v>
      </c>
      <c r="B336" s="56" t="s">
        <v>277</v>
      </c>
      <c r="C336" s="56" t="s">
        <v>7</v>
      </c>
      <c r="D336" s="56" t="s">
        <v>205</v>
      </c>
      <c r="E336" s="56" t="s">
        <v>201</v>
      </c>
      <c r="F336" s="56" t="s">
        <v>2</v>
      </c>
      <c r="G336" s="56">
        <v>0</v>
      </c>
      <c r="H336" s="57">
        <v>0</v>
      </c>
      <c r="I336" s="56" t="s">
        <v>174</v>
      </c>
      <c r="J336" s="58">
        <v>14.888616350160442</v>
      </c>
      <c r="K336" s="59">
        <f>('Opportunity List'!$J336*Convert_PJ_to_MWh)/1000</f>
        <v>4135.7267639334896</v>
      </c>
      <c r="L336" s="59">
        <v>35.306026662463893</v>
      </c>
      <c r="M336" s="59">
        <f>'Opportunity List'!$N336/Convert_GJ_to_MWh</f>
        <v>421701.83840000007</v>
      </c>
      <c r="N336" s="59">
        <v>117139.39964926708</v>
      </c>
      <c r="O336" s="60">
        <v>0.4</v>
      </c>
      <c r="P336" s="59">
        <f>'Opportunity List'!$L336*'Opportunity List'!$O336</f>
        <v>14.122410664985559</v>
      </c>
      <c r="Q336" s="60">
        <v>1.0595438490683473E-2</v>
      </c>
      <c r="R336" s="59">
        <f>'Opportunity List'!$J336*'Opportunity List'!$Q336*Convert_PJ_to_MWh</f>
        <v>43819.838541530698</v>
      </c>
      <c r="S336" s="60">
        <v>0.21020940886185058</v>
      </c>
      <c r="T336" s="59">
        <v>10</v>
      </c>
      <c r="U336" s="59">
        <v>0</v>
      </c>
      <c r="V336" s="59">
        <f>(('Opportunity List'!$R336*'Opportunity List'!$S336)*'Opportunity List'!$O336)*'Opportunity List'!$T336</f>
        <v>36845.369424947625</v>
      </c>
      <c r="W336" s="59">
        <f>'Opportunity List'!$Y336*'Opportunity List'!$P336</f>
        <v>3684.5369424947626</v>
      </c>
      <c r="X336" s="59">
        <f>IF('Opportunity List'!$P336=0,0,IF(OR('Opportunity List'!$A336={600,601}),4.52,IF(OR('Opportunity List'!$A336={602,603,604,605}),1.9,('Opportunity List'!$V336/'Opportunity List'!$P336))))</f>
        <v>2609.0000000000214</v>
      </c>
      <c r="Y336" s="59">
        <f>IF('Opportunity List'!$X336=0,0,'Opportunity List'!$X336/'Opportunity List'!$T336)</f>
        <v>260.90000000000214</v>
      </c>
      <c r="Z336" s="61">
        <f>'Opportunity List'!$W336*'Opportunity List'!$H336</f>
        <v>0</v>
      </c>
      <c r="AA336" s="61">
        <f>'Opportunity List'!$Z336+'Opportunity List'!$W336</f>
        <v>3684.5369424947626</v>
      </c>
      <c r="AB336" s="61">
        <f>IF('Opportunity List'!$F336="Electricity", 'Opportunity List'!$W336, 0)+IF('Opportunity List'!$G336="Electricity",'Opportunity List'!$Z336,0)</f>
        <v>3684.5369424947626</v>
      </c>
      <c r="AC336" s="61">
        <f>IF('Opportunity List'!$F336="Natural Gas",'Opportunity List'!$W336, 0)+IF('Opportunity List'!$G336="Natural Gas",'Opportunity List'!$Z336,0)</f>
        <v>0</v>
      </c>
      <c r="AD336" s="61">
        <f>'Opportunity List'!$Y336*VLOOKUP('Opportunity List'!$T336,'Discount rate'!$B$4:$D$45,3,FALSE)</f>
        <v>2093.3524240293332</v>
      </c>
      <c r="AE336" s="59">
        <v>45157.589225589225</v>
      </c>
      <c r="AF336" s="62" t="s">
        <v>164</v>
      </c>
      <c r="AG336" s="63">
        <v>0</v>
      </c>
      <c r="AH336" s="64">
        <f>'Opportunity List'!$AG336*VLOOKUP('Opportunity List'!$T336,'Discount rate'!$B$4:$D$45,3,FALSE)</f>
        <v>0</v>
      </c>
      <c r="AI336" s="59">
        <f>'Opportunity List'!$AE336-'Opportunity List'!$AH336</f>
        <v>45157.589225589225</v>
      </c>
      <c r="AJ336" s="64">
        <f>'Opportunity List'!$AI336/'Opportunity List'!$AD336</f>
        <v>21.571900033281953</v>
      </c>
      <c r="AK336" s="59">
        <f>'Opportunity List'!$P336*'Opportunity List'!$AE336</f>
        <v>637734.0196844982</v>
      </c>
      <c r="AL336" s="59">
        <v>8760</v>
      </c>
      <c r="AM336" s="65">
        <v>0.57823106184737505</v>
      </c>
      <c r="AN336" s="65">
        <v>0.57955010837229093</v>
      </c>
      <c r="AO336" s="65">
        <v>0.77544888327844785</v>
      </c>
      <c r="AP336" s="65">
        <v>0.65044048941525856</v>
      </c>
      <c r="AQ336" s="65">
        <v>0.65445586743658779</v>
      </c>
      <c r="AR336" s="65">
        <v>0.62519442546184023</v>
      </c>
      <c r="AS336" s="65" t="e">
        <f>#VALUE!</f>
        <v>#VALUE!</v>
      </c>
      <c r="AT336" s="65" t="e">
        <f>#VALUE!</f>
        <v>#VALUE!</v>
      </c>
      <c r="AU336" s="65" t="e">
        <f>#VALUE!</f>
        <v>#VALUE!</v>
      </c>
      <c r="AV336" s="65" t="e">
        <f>#VALUE!</f>
        <v>#VALUE!</v>
      </c>
      <c r="AW336" s="65" t="e">
        <f>#VALUE!</f>
        <v>#VALUE!</v>
      </c>
      <c r="AX336" s="56" t="str">
        <f>IF('Opportunity List'!$AY336&lt;=0.1,"Early",IF(AND('Opportunity List'!$AY336&gt;0.1,'Opportunity List'!$AY336&lt;=0.25),"Establishing","Mature"))</f>
        <v>Establishing</v>
      </c>
      <c r="AY336" s="105">
        <v>0.25</v>
      </c>
      <c r="AZ336" s="11"/>
      <c r="BA336" s="11"/>
      <c r="BB336" s="11"/>
      <c r="BD336" s="11"/>
      <c r="BE336" s="11"/>
      <c r="BF336" s="11"/>
    </row>
    <row r="337" spans="1:58" x14ac:dyDescent="0.25">
      <c r="A337" s="104">
        <v>207</v>
      </c>
      <c r="B337" s="56" t="s">
        <v>304</v>
      </c>
      <c r="C337" s="56" t="s">
        <v>7</v>
      </c>
      <c r="D337" s="56" t="s">
        <v>205</v>
      </c>
      <c r="E337" s="56" t="s">
        <v>201</v>
      </c>
      <c r="F337" s="56" t="s">
        <v>2</v>
      </c>
      <c r="G337" s="56">
        <v>0</v>
      </c>
      <c r="H337" s="57">
        <v>0</v>
      </c>
      <c r="I337" s="56" t="s">
        <v>174</v>
      </c>
      <c r="J337" s="58">
        <v>14.888616350160442</v>
      </c>
      <c r="K337" s="59">
        <f>('Opportunity List'!$J337*Convert_PJ_to_MWh)/1000</f>
        <v>4135.7267639334896</v>
      </c>
      <c r="L337" s="59">
        <v>229.63687180898768</v>
      </c>
      <c r="M337" s="59">
        <f>'Opportunity List'!$N337/Convert_GJ_to_MWh</f>
        <v>64835.478000000003</v>
      </c>
      <c r="N337" s="59">
        <v>18009.855014407884</v>
      </c>
      <c r="O337" s="60">
        <v>0.4</v>
      </c>
      <c r="P337" s="59">
        <f>'Opportunity List'!$L337*'Opportunity List'!$O337</f>
        <v>91.85474872359508</v>
      </c>
      <c r="Q337" s="60">
        <v>1.0595438490683473E-2</v>
      </c>
      <c r="R337" s="59">
        <f>'Opportunity List'!$J337*'Opportunity List'!$Q337*Convert_PJ_to_MWh</f>
        <v>43819.838541530698</v>
      </c>
      <c r="S337" s="60">
        <v>1</v>
      </c>
      <c r="T337" s="59">
        <v>20</v>
      </c>
      <c r="U337" s="59">
        <v>0</v>
      </c>
      <c r="V337" s="59">
        <f>(('Opportunity List'!$R337*'Opportunity List'!$S337)*'Opportunity List'!$O337)*'Opportunity List'!$T337</f>
        <v>350558.70833224559</v>
      </c>
      <c r="W337" s="59">
        <f>'Opportunity List'!$Y337*'Opportunity List'!$P337</f>
        <v>17527.935416612279</v>
      </c>
      <c r="X337" s="59">
        <f>IF('Opportunity List'!$P337=0,0,IF(OR('Opportunity List'!$A337={600,601}),4.52,IF(OR('Opportunity List'!$A337={602,603,604,605}),1.9,('Opportunity List'!$V337/'Opportunity List'!$P337))))</f>
        <v>3816.4462175725948</v>
      </c>
      <c r="Y337" s="59">
        <f>IF('Opportunity List'!$X337=0,0,'Opportunity List'!$X337/'Opportunity List'!$T337)</f>
        <v>190.82231087862974</v>
      </c>
      <c r="Z337" s="61">
        <f>'Opportunity List'!$W337*'Opportunity List'!$H337</f>
        <v>0</v>
      </c>
      <c r="AA337" s="61">
        <f>'Opportunity List'!$Z337+'Opportunity List'!$W337</f>
        <v>17527.935416612279</v>
      </c>
      <c r="AB337" s="61">
        <f>IF('Opportunity List'!$F337="Electricity", 'Opportunity List'!$W337, 0)+IF('Opportunity List'!$G337="Electricity",'Opportunity List'!$Z337,0)</f>
        <v>17527.935416612279</v>
      </c>
      <c r="AC337" s="61">
        <f>IF('Opportunity List'!$F337="Natural Gas",'Opportunity List'!$W337, 0)+IF('Opportunity List'!$G337="Natural Gas",'Opportunity List'!$Z337,0)</f>
        <v>0</v>
      </c>
      <c r="AD337" s="61">
        <f>'Opportunity List'!$Y337*VLOOKUP('Opportunity List'!$T337,'Discount rate'!$B$4:$D$45,3,FALSE)</f>
        <v>2212.3965906891467</v>
      </c>
      <c r="AE337" s="59">
        <v>245115.48821548824</v>
      </c>
      <c r="AF337" s="62" t="s">
        <v>168</v>
      </c>
      <c r="AG337" s="63">
        <v>0</v>
      </c>
      <c r="AH337" s="64">
        <f>'Opportunity List'!$AG337*VLOOKUP('Opportunity List'!$T337,'Discount rate'!$B$4:$D$45,3,FALSE)</f>
        <v>0</v>
      </c>
      <c r="AI337" s="59">
        <f>'Opportunity List'!$AE337-'Opportunity List'!$AH337</f>
        <v>245115.48821548824</v>
      </c>
      <c r="AJ337" s="64">
        <f>'Opportunity List'!$AI337/'Opportunity List'!$AD337</f>
        <v>110.79183960373777</v>
      </c>
      <c r="AK337" s="59">
        <f>'Opportunity List'!$P337*'Opportunity List'!$AE337</f>
        <v>22515021.578295004</v>
      </c>
      <c r="AL337" s="59">
        <v>8760</v>
      </c>
      <c r="AM337" s="65">
        <v>0.57823106184737505</v>
      </c>
      <c r="AN337" s="65">
        <v>0.57955010837229093</v>
      </c>
      <c r="AO337" s="65">
        <v>0.77544888327844785</v>
      </c>
      <c r="AP337" s="65">
        <v>0.65044048941525856</v>
      </c>
      <c r="AQ337" s="65">
        <v>0.65445586743658779</v>
      </c>
      <c r="AR337" s="65">
        <v>0.62519442546184023</v>
      </c>
      <c r="AS337" s="65" t="e">
        <f>#VALUE!</f>
        <v>#VALUE!</v>
      </c>
      <c r="AT337" s="65" t="e">
        <f>#VALUE!</f>
        <v>#VALUE!</v>
      </c>
      <c r="AU337" s="65" t="e">
        <f>#VALUE!</f>
        <v>#VALUE!</v>
      </c>
      <c r="AV337" s="65" t="e">
        <f>#VALUE!</f>
        <v>#VALUE!</v>
      </c>
      <c r="AW337" s="65" t="e">
        <f>#VALUE!</f>
        <v>#VALUE!</v>
      </c>
      <c r="AX337" s="56" t="str">
        <f>IF('Opportunity List'!$AY337&lt;=0.1,"Early",IF(AND('Opportunity List'!$AY337&gt;0.1,'Opportunity List'!$AY337&lt;=0.25),"Establishing","Mature"))</f>
        <v>Establishing</v>
      </c>
      <c r="AY337" s="105">
        <v>0.25</v>
      </c>
      <c r="AZ337" s="11"/>
      <c r="BA337" s="11"/>
      <c r="BB337" s="11"/>
      <c r="BD337" s="11"/>
      <c r="BE337" s="11"/>
      <c r="BF337" s="11"/>
    </row>
    <row r="338" spans="1:58" x14ac:dyDescent="0.25">
      <c r="A338" s="104">
        <v>217</v>
      </c>
      <c r="B338" s="56" t="s">
        <v>319</v>
      </c>
      <c r="C338" s="56" t="s">
        <v>7</v>
      </c>
      <c r="D338" s="56" t="s">
        <v>205</v>
      </c>
      <c r="E338" s="56" t="s">
        <v>201</v>
      </c>
      <c r="F338" s="56" t="s">
        <v>2</v>
      </c>
      <c r="G338" s="56">
        <v>0</v>
      </c>
      <c r="H338" s="57">
        <v>0</v>
      </c>
      <c r="I338" s="56" t="s">
        <v>174</v>
      </c>
      <c r="J338" s="58">
        <v>14.888616350160442</v>
      </c>
      <c r="K338" s="59">
        <f>('Opportunity List'!$J338*Convert_PJ_to_MWh)/1000</f>
        <v>4135.7267639334896</v>
      </c>
      <c r="L338" s="59">
        <v>255.80654675046429</v>
      </c>
      <c r="M338" s="59">
        <f>'Opportunity List'!$N338/Convert_GJ_to_MWh</f>
        <v>58202.64</v>
      </c>
      <c r="N338" s="59">
        <v>16167.400012933918</v>
      </c>
      <c r="O338" s="60">
        <v>0.4</v>
      </c>
      <c r="P338" s="59">
        <f>'Opportunity List'!$L338*'Opportunity List'!$O338</f>
        <v>102.32261870018573</v>
      </c>
      <c r="Q338" s="60">
        <v>1.0595438490683473E-2</v>
      </c>
      <c r="R338" s="59">
        <f>'Opportunity List'!$J338*'Opportunity List'!$Q338*Convert_PJ_to_MWh</f>
        <v>43819.838541530698</v>
      </c>
      <c r="S338" s="60">
        <v>1</v>
      </c>
      <c r="T338" s="59">
        <v>15</v>
      </c>
      <c r="U338" s="59">
        <v>0</v>
      </c>
      <c r="V338" s="59">
        <f>(('Opportunity List'!$R338*'Opportunity List'!$S338)*'Opportunity List'!$O338)*'Opportunity List'!$T338</f>
        <v>262919.03124918416</v>
      </c>
      <c r="W338" s="59">
        <f>'Opportunity List'!$Y338*'Opportunity List'!$P338</f>
        <v>17527.935416612276</v>
      </c>
      <c r="X338" s="59">
        <f>IF('Opportunity List'!$P338=0,0,IF(OR('Opportunity List'!$A338={600,601}),4.52,IF(OR('Opportunity List'!$A338={602,603,604,605}),1.9,('Opportunity List'!$V338/'Opportunity List'!$P338))))</f>
        <v>2569.5103838141599</v>
      </c>
      <c r="Y338" s="59">
        <f>IF('Opportunity List'!$X338=0,0,'Opportunity List'!$X338/'Opportunity List'!$T338)</f>
        <v>171.30069225427732</v>
      </c>
      <c r="Z338" s="61">
        <f>'Opportunity List'!$W338*'Opportunity List'!$H338</f>
        <v>0</v>
      </c>
      <c r="AA338" s="61">
        <f>'Opportunity List'!$Z338+'Opportunity List'!$W338</f>
        <v>17527.935416612276</v>
      </c>
      <c r="AB338" s="61">
        <f>IF('Opportunity List'!$F338="Electricity", 'Opportunity List'!$W338, 0)+IF('Opportunity List'!$G338="Electricity",'Opportunity List'!$Z338,0)</f>
        <v>17527.935416612276</v>
      </c>
      <c r="AC338" s="61">
        <f>IF('Opportunity List'!$F338="Natural Gas",'Opportunity List'!$W338, 0)+IF('Opportunity List'!$G338="Natural Gas",'Opportunity List'!$Z338,0)</f>
        <v>0</v>
      </c>
      <c r="AD338" s="61">
        <f>'Opportunity List'!$Y338*VLOOKUP('Opportunity List'!$T338,'Discount rate'!$B$4:$D$45,3,FALSE)</f>
        <v>1731.4926663219017</v>
      </c>
      <c r="AE338" s="59">
        <v>250573.36700336702</v>
      </c>
      <c r="AF338" s="62" t="s">
        <v>164</v>
      </c>
      <c r="AG338" s="63">
        <v>0</v>
      </c>
      <c r="AH338" s="64">
        <f>'Opportunity List'!$AG338*VLOOKUP('Opportunity List'!$T338,'Discount rate'!$B$4:$D$45,3,FALSE)</f>
        <v>0</v>
      </c>
      <c r="AI338" s="59">
        <f>'Opportunity List'!$AE338-'Opportunity List'!$AH338</f>
        <v>250573.36700336702</v>
      </c>
      <c r="AJ338" s="64">
        <f>'Opportunity List'!$AI338/'Opportunity List'!$AD338</f>
        <v>144.71523436229381</v>
      </c>
      <c r="AK338" s="59">
        <f>'Opportunity List'!$P338*'Opportunity List'!$AE338</f>
        <v>25639323.088307224</v>
      </c>
      <c r="AL338" s="59">
        <v>8760</v>
      </c>
      <c r="AM338" s="65">
        <v>0.57823106184737505</v>
      </c>
      <c r="AN338" s="65">
        <v>0.57955010837229093</v>
      </c>
      <c r="AO338" s="65">
        <v>0.77544888327844785</v>
      </c>
      <c r="AP338" s="65">
        <v>0.65044048941525856</v>
      </c>
      <c r="AQ338" s="65">
        <v>0.65445586743658779</v>
      </c>
      <c r="AR338" s="65">
        <v>0.62519442546184023</v>
      </c>
      <c r="AS338" s="65" t="e">
        <f>#VALUE!</f>
        <v>#VALUE!</v>
      </c>
      <c r="AT338" s="65" t="e">
        <f>#VALUE!</f>
        <v>#VALUE!</v>
      </c>
      <c r="AU338" s="65" t="e">
        <f>#VALUE!</f>
        <v>#VALUE!</v>
      </c>
      <c r="AV338" s="65" t="e">
        <f>#VALUE!</f>
        <v>#VALUE!</v>
      </c>
      <c r="AW338" s="65" t="e">
        <f>#VALUE!</f>
        <v>#VALUE!</v>
      </c>
      <c r="AX338" s="56" t="str">
        <f>IF('Opportunity List'!$AY338&lt;=0.1,"Early",IF(AND('Opportunity List'!$AY338&gt;0.1,'Opportunity List'!$AY338&lt;=0.25),"Establishing","Mature"))</f>
        <v>Establishing</v>
      </c>
      <c r="AY338" s="105">
        <v>0.25</v>
      </c>
      <c r="AZ338" s="11"/>
      <c r="BA338" s="11"/>
      <c r="BB338" s="11"/>
      <c r="BD338" s="11"/>
      <c r="BE338" s="11"/>
      <c r="BF338" s="11"/>
    </row>
    <row r="339" spans="1:58" x14ac:dyDescent="0.25">
      <c r="A339" s="104">
        <v>310</v>
      </c>
      <c r="B339" s="56" t="s">
        <v>212</v>
      </c>
      <c r="C339" s="56" t="s">
        <v>7</v>
      </c>
      <c r="D339" s="56" t="s">
        <v>205</v>
      </c>
      <c r="E339" s="56" t="s">
        <v>170</v>
      </c>
      <c r="F339" s="56" t="s">
        <v>2</v>
      </c>
      <c r="G339" s="56">
        <v>0</v>
      </c>
      <c r="H339" s="57">
        <v>0</v>
      </c>
      <c r="I339" s="56" t="s">
        <v>174</v>
      </c>
      <c r="J339" s="58">
        <v>14.888616350160442</v>
      </c>
      <c r="K339" s="59">
        <f>('Opportunity List'!$J339*Convert_PJ_to_MWh)/1000</f>
        <v>4135.7267639334896</v>
      </c>
      <c r="L339" s="59">
        <v>196.4998684709098</v>
      </c>
      <c r="M339" s="59">
        <f>'Opportunity List'!$N339/Convert_GJ_to_MWh</f>
        <v>75769.090666666685</v>
      </c>
      <c r="N339" s="59">
        <v>21046.969646467209</v>
      </c>
      <c r="O339" s="60">
        <v>0.35</v>
      </c>
      <c r="P339" s="59">
        <f>'Opportunity List'!$L339*'Opportunity List'!$O339</f>
        <v>68.774953964818422</v>
      </c>
      <c r="Q339" s="60">
        <v>3.3949772318415936E-2</v>
      </c>
      <c r="R339" s="59">
        <f>'Opportunity List'!$J339*'Opportunity List'!$Q339*Convert_PJ_to_MWh</f>
        <v>140406.98200672111</v>
      </c>
      <c r="S339" s="60">
        <v>0.10441374289733357</v>
      </c>
      <c r="T339" s="59">
        <v>15</v>
      </c>
      <c r="U339" s="59">
        <v>0</v>
      </c>
      <c r="V339" s="59">
        <f>(('Opportunity List'!$R339*'Opportunity List'!$S339)*'Opportunity List'!$O339)*'Opportunity List'!$T339</f>
        <v>76967.197231261671</v>
      </c>
      <c r="W339" s="59">
        <f>'Opportunity List'!$Y339*'Opportunity List'!$P339</f>
        <v>5131.146482084112</v>
      </c>
      <c r="X339" s="59">
        <f>IF('Opportunity List'!$P339=0,0,IF(OR('Opportunity List'!$A339={600,601}),4.52,IF(OR('Opportunity List'!$A339={602,603,604,605}),1.9,('Opportunity List'!$V339/'Opportunity List'!$P339))))</f>
        <v>1119.1166666666759</v>
      </c>
      <c r="Y339" s="59">
        <f>IF('Opportunity List'!$X339=0,0,'Opportunity List'!$X339/'Opportunity List'!$T339)</f>
        <v>74.607777777778395</v>
      </c>
      <c r="Z339" s="61">
        <f>'Opportunity List'!$W339*'Opportunity List'!$H339</f>
        <v>0</v>
      </c>
      <c r="AA339" s="61">
        <f>'Opportunity List'!$Z339+'Opportunity List'!$W339</f>
        <v>5131.146482084112</v>
      </c>
      <c r="AB339" s="61">
        <f>IF('Opportunity List'!$F339="Electricity", 'Opportunity List'!$W339, 0)+IF('Opportunity List'!$G339="Electricity",'Opportunity List'!$Z339,0)</f>
        <v>5131.146482084112</v>
      </c>
      <c r="AC339" s="61">
        <f>IF('Opportunity List'!$F339="Natural Gas",'Opportunity List'!$W339, 0)+IF('Opportunity List'!$G339="Natural Gas",'Opportunity List'!$Z339,0)</f>
        <v>0</v>
      </c>
      <c r="AD339" s="61">
        <f>'Opportunity List'!$Y339*VLOOKUP('Opportunity List'!$T339,'Discount rate'!$B$4:$D$45,3,FALSE)</f>
        <v>754.12900189007712</v>
      </c>
      <c r="AE339" s="59">
        <v>14676.064347175459</v>
      </c>
      <c r="AF339" s="62" t="s">
        <v>164</v>
      </c>
      <c r="AG339" s="63">
        <v>0</v>
      </c>
      <c r="AH339" s="64">
        <f>'Opportunity List'!$AG339*VLOOKUP('Opportunity List'!$T339,'Discount rate'!$B$4:$D$45,3,FALSE)</f>
        <v>0</v>
      </c>
      <c r="AI339" s="59">
        <f>'Opportunity List'!$AE339-'Opportunity List'!$AH339</f>
        <v>14676.064347175459</v>
      </c>
      <c r="AJ339" s="64">
        <f>'Opportunity List'!$AI339/'Opportunity List'!$AD339</f>
        <v>19.460946748358396</v>
      </c>
      <c r="AK339" s="59">
        <f>'Opportunity List'!$P339*'Opportunity List'!$AE339</f>
        <v>1009345.6498617051</v>
      </c>
      <c r="AL339" s="59">
        <v>8760</v>
      </c>
      <c r="AM339" s="65">
        <v>0.57823106184737505</v>
      </c>
      <c r="AN339" s="65">
        <v>0.57955010837229093</v>
      </c>
      <c r="AO339" s="65">
        <v>0.77544888327844785</v>
      </c>
      <c r="AP339" s="65">
        <v>0.65044048941525856</v>
      </c>
      <c r="AQ339" s="65">
        <v>0.65445586743658779</v>
      </c>
      <c r="AR339" s="65">
        <v>0.62519442546184023</v>
      </c>
      <c r="AS339" s="65" t="e">
        <f>#VALUE!</f>
        <v>#VALUE!</v>
      </c>
      <c r="AT339" s="65" t="e">
        <f>#VALUE!</f>
        <v>#VALUE!</v>
      </c>
      <c r="AU339" s="65" t="e">
        <f>#VALUE!</f>
        <v>#VALUE!</v>
      </c>
      <c r="AV339" s="65" t="e">
        <f>#VALUE!</f>
        <v>#VALUE!</v>
      </c>
      <c r="AW339" s="65" t="e">
        <f>#VALUE!</f>
        <v>#VALUE!</v>
      </c>
      <c r="AX339" s="56" t="str">
        <f>IF('Opportunity List'!$AY339&lt;=0.1,"Early",IF(AND('Opportunity List'!$AY339&gt;0.1,'Opportunity List'!$AY339&lt;=0.25),"Establishing","Mature"))</f>
        <v>Establishing</v>
      </c>
      <c r="AY339" s="105">
        <v>0.25</v>
      </c>
      <c r="AZ339" s="11"/>
      <c r="BA339" s="11"/>
      <c r="BB339" s="11"/>
      <c r="BD339" s="11"/>
      <c r="BE339" s="11"/>
      <c r="BF339" s="11"/>
    </row>
    <row r="340" spans="1:58" x14ac:dyDescent="0.25">
      <c r="A340" s="104">
        <v>169</v>
      </c>
      <c r="B340" s="56" t="s">
        <v>212</v>
      </c>
      <c r="C340" s="56" t="s">
        <v>7</v>
      </c>
      <c r="D340" s="56" t="s">
        <v>205</v>
      </c>
      <c r="E340" s="56" t="s">
        <v>170</v>
      </c>
      <c r="F340" s="56" t="s">
        <v>167</v>
      </c>
      <c r="G340" s="56">
        <v>0</v>
      </c>
      <c r="H340" s="57">
        <v>0</v>
      </c>
      <c r="I340" s="56" t="s">
        <v>174</v>
      </c>
      <c r="J340" s="58">
        <v>24.562528601861381</v>
      </c>
      <c r="K340" s="59">
        <f>('Opportunity List'!$J340*Convert_PJ_to_MWh)/1000</f>
        <v>6822.9246116282166</v>
      </c>
      <c r="L340" s="59">
        <v>522.60699152896552</v>
      </c>
      <c r="M340" s="59">
        <f>'Opportunity List'!$N340/Convert_GJ_to_MWh</f>
        <v>47000</v>
      </c>
      <c r="N340" s="59">
        <v>13055.555565999999</v>
      </c>
      <c r="O340" s="60">
        <v>0.45</v>
      </c>
      <c r="P340" s="59">
        <f>'Opportunity List'!$L340*'Opportunity List'!$O340</f>
        <v>235.17314618803448</v>
      </c>
      <c r="Q340" s="60">
        <v>0.11842300833429732</v>
      </c>
      <c r="R340" s="59">
        <f>'Opportunity List'!$J340*'Opportunity List'!$Q340*Convert_PJ_to_MWh</f>
        <v>807991.2581471306</v>
      </c>
      <c r="S340" s="60">
        <v>1</v>
      </c>
      <c r="T340" s="59">
        <v>15</v>
      </c>
      <c r="U340" s="59">
        <v>0</v>
      </c>
      <c r="V340" s="59">
        <f>(('Opportunity List'!$R340*'Opportunity List'!$S340)*'Opportunity List'!$O340)*'Opportunity List'!$T340</f>
        <v>5453940.9924931312</v>
      </c>
      <c r="W340" s="59">
        <f>'Opportunity List'!$Y340*'Opportunity List'!$P340</f>
        <v>363596.06616620877</v>
      </c>
      <c r="X340" s="59">
        <f>IF('Opportunity List'!$P340=0,0,IF(OR('Opportunity List'!$A340={600,601}),4.52,IF(OR('Opportunity List'!$A340={602,603,604,605}),1.9,('Opportunity List'!$V340/'Opportunity List'!$P340))))</f>
        <v>23191.172465466745</v>
      </c>
      <c r="Y340" s="59">
        <f>IF('Opportunity List'!$X340=0,0,'Opportunity List'!$X340/'Opportunity List'!$T340)</f>
        <v>1546.0781643644498</v>
      </c>
      <c r="Z340" s="61">
        <f>'Opportunity List'!$W340*'Opportunity List'!$H340</f>
        <v>0</v>
      </c>
      <c r="AA340" s="61">
        <f>'Opportunity List'!$Z340+'Opportunity List'!$W340</f>
        <v>363596.06616620877</v>
      </c>
      <c r="AB340" s="61">
        <f>IF('Opportunity List'!$F340="Electricity", 'Opportunity List'!$W340, 0)+IF('Opportunity List'!$G340="Electricity",'Opportunity List'!$Z340,0)</f>
        <v>0</v>
      </c>
      <c r="AC340" s="61">
        <f>IF('Opportunity List'!$F340="Natural Gas",'Opportunity List'!$W340, 0)+IF('Opportunity List'!$G340="Natural Gas",'Opportunity List'!$Z340,0)</f>
        <v>363596.06616620877</v>
      </c>
      <c r="AD340" s="61">
        <f>'Opportunity List'!$Y340*VLOOKUP('Opportunity List'!$T340,'Discount rate'!$B$4:$D$45,3,FALSE)</f>
        <v>15627.625130572862</v>
      </c>
      <c r="AE340" s="59">
        <v>5216.6105499438836</v>
      </c>
      <c r="AF340" s="62" t="s">
        <v>164</v>
      </c>
      <c r="AG340" s="63">
        <v>0</v>
      </c>
      <c r="AH340" s="64">
        <f>'Opportunity List'!$AG340*VLOOKUP('Opportunity List'!$T340,'Discount rate'!$B$4:$D$45,3,FALSE)</f>
        <v>0</v>
      </c>
      <c r="AI340" s="59">
        <f>'Opportunity List'!$AE340-'Opportunity List'!$AH340</f>
        <v>5216.6105499438836</v>
      </c>
      <c r="AJ340" s="64">
        <f>'Opportunity List'!$AI340/'Opportunity List'!$AD340</f>
        <v>0.33380699283210014</v>
      </c>
      <c r="AK340" s="59">
        <f>'Opportunity List'!$P340*'Opportunity List'!$AE340</f>
        <v>1226806.715467996</v>
      </c>
      <c r="AL340" s="59">
        <v>8760</v>
      </c>
      <c r="AM340" s="65" t="s">
        <v>175</v>
      </c>
      <c r="AN340" s="65" t="s">
        <v>175</v>
      </c>
      <c r="AO340" s="65" t="s">
        <v>175</v>
      </c>
      <c r="AP340" s="65" t="s">
        <v>175</v>
      </c>
      <c r="AQ340" s="65" t="s">
        <v>175</v>
      </c>
      <c r="AR340" s="65" t="s">
        <v>175</v>
      </c>
      <c r="AS340" s="65" t="e">
        <f>#VALUE!</f>
        <v>#VALUE!</v>
      </c>
      <c r="AT340" s="65" t="e">
        <f>#VALUE!</f>
        <v>#VALUE!</v>
      </c>
      <c r="AU340" s="65" t="e">
        <f>#VALUE!</f>
        <v>#VALUE!</v>
      </c>
      <c r="AV340" s="65" t="e">
        <f>#VALUE!</f>
        <v>#VALUE!</v>
      </c>
      <c r="AW340" s="65" t="e">
        <f>#VALUE!</f>
        <v>#VALUE!</v>
      </c>
      <c r="AX340" s="56" t="str">
        <f>IF('Opportunity List'!$AY340&lt;=0.1,"Early",IF(AND('Opportunity List'!$AY340&gt;0.1,'Opportunity List'!$AY340&lt;=0.25),"Establishing","Mature"))</f>
        <v>Establishing</v>
      </c>
      <c r="AY340" s="105">
        <v>0.25</v>
      </c>
      <c r="AZ340" s="11"/>
      <c r="BA340" s="11"/>
      <c r="BB340" s="11"/>
      <c r="BD340" s="11"/>
      <c r="BE340" s="11"/>
      <c r="BF340" s="11"/>
    </row>
    <row r="341" spans="1:58" x14ac:dyDescent="0.25">
      <c r="A341" s="104">
        <v>449</v>
      </c>
      <c r="B341" s="56" t="s">
        <v>278</v>
      </c>
      <c r="C341" s="56" t="s">
        <v>7</v>
      </c>
      <c r="D341" s="56" t="s">
        <v>205</v>
      </c>
      <c r="E341" s="56" t="s">
        <v>170</v>
      </c>
      <c r="F341" s="56" t="s">
        <v>167</v>
      </c>
      <c r="G341" s="56">
        <v>0</v>
      </c>
      <c r="H341" s="57">
        <v>0</v>
      </c>
      <c r="I341" s="56" t="s">
        <v>174</v>
      </c>
      <c r="J341" s="58">
        <v>24.562528601861381</v>
      </c>
      <c r="K341" s="59">
        <f>('Opportunity List'!$J341*Convert_PJ_to_MWh)/1000</f>
        <v>6822.9246116282166</v>
      </c>
      <c r="L341" s="59">
        <v>20.852122734590992</v>
      </c>
      <c r="M341" s="59">
        <f>'Opportunity List'!$N341/Convert_GJ_to_MWh</f>
        <v>1177939</v>
      </c>
      <c r="N341" s="59">
        <v>327205.27803954197</v>
      </c>
      <c r="O341" s="60">
        <v>0.35</v>
      </c>
      <c r="P341" s="59">
        <f>'Opportunity List'!$L341*'Opportunity List'!$O341</f>
        <v>7.2982429571068463</v>
      </c>
      <c r="Q341" s="60">
        <v>0.11842300833429732</v>
      </c>
      <c r="R341" s="59">
        <f>'Opportunity List'!$J341*'Opportunity List'!$Q341*Convert_PJ_to_MWh</f>
        <v>807991.2581471306</v>
      </c>
      <c r="S341" s="60">
        <v>3.3692944579252523E-2</v>
      </c>
      <c r="T341" s="59">
        <v>5</v>
      </c>
      <c r="U341" s="59">
        <v>0</v>
      </c>
      <c r="V341" s="59">
        <f>(('Opportunity List'!$R341*'Opportunity List'!$S341)*'Opportunity List'!$O341)*'Opportunity List'!$T341</f>
        <v>47641.308192225632</v>
      </c>
      <c r="W341" s="59">
        <f>'Opportunity List'!$Y341*'Opportunity List'!$P341</f>
        <v>9528.2616384451267</v>
      </c>
      <c r="X341" s="59">
        <f>IF('Opportunity List'!$P341=0,0,IF(OR('Opportunity List'!$A341={600,601}),4.52,IF(OR('Opportunity List'!$A341={602,603,604,605}),1.9,('Opportunity List'!$V341/'Opportunity List'!$P341))))</f>
        <v>6527.7777777778301</v>
      </c>
      <c r="Y341" s="59">
        <f>IF('Opportunity List'!$X341=0,0,'Opportunity List'!$X341/'Opportunity List'!$T341)</f>
        <v>1305.5555555555661</v>
      </c>
      <c r="Z341" s="61">
        <f>'Opportunity List'!$W341*'Opportunity List'!$H341</f>
        <v>0</v>
      </c>
      <c r="AA341" s="61">
        <f>'Opportunity List'!$Z341+'Opportunity List'!$W341</f>
        <v>9528.2616384451267</v>
      </c>
      <c r="AB341" s="61">
        <f>IF('Opportunity List'!$F341="Electricity", 'Opportunity List'!$W341, 0)+IF('Opportunity List'!$G341="Electricity",'Opportunity List'!$Z341,0)</f>
        <v>0</v>
      </c>
      <c r="AC341" s="61">
        <f>IF('Opportunity List'!$F341="Natural Gas",'Opportunity List'!$W341, 0)+IF('Opportunity List'!$G341="Natural Gas",'Opportunity List'!$Z341,0)</f>
        <v>9528.2616384451267</v>
      </c>
      <c r="AD341" s="61">
        <f>'Opportunity List'!$Y341*VLOOKUP('Opportunity List'!$T341,'Discount rate'!$B$4:$D$45,3,FALSE)</f>
        <v>6658.5910969316346</v>
      </c>
      <c r="AE341" s="59">
        <v>65207.631874298546</v>
      </c>
      <c r="AF341" s="62" t="s">
        <v>164</v>
      </c>
      <c r="AG341" s="63">
        <v>0</v>
      </c>
      <c r="AH341" s="64">
        <f>'Opportunity List'!$AG341*VLOOKUP('Opportunity List'!$T341,'Discount rate'!$B$4:$D$45,3,FALSE)</f>
        <v>0</v>
      </c>
      <c r="AI341" s="59">
        <f>'Opportunity List'!$AE341-'Opportunity List'!$AH341</f>
        <v>65207.631874298546</v>
      </c>
      <c r="AJ341" s="64">
        <f>'Opportunity List'!$AI341/'Opportunity List'!$AD341</f>
        <v>9.793007398268843</v>
      </c>
      <c r="AK341" s="59">
        <f>'Opportunity List'!$P341*'Opportunity List'!$AE341</f>
        <v>475901.14007621526</v>
      </c>
      <c r="AL341" s="59">
        <v>8760</v>
      </c>
      <c r="AM341" s="65" t="s">
        <v>175</v>
      </c>
      <c r="AN341" s="65" t="s">
        <v>175</v>
      </c>
      <c r="AO341" s="65" t="s">
        <v>175</v>
      </c>
      <c r="AP341" s="65" t="s">
        <v>175</v>
      </c>
      <c r="AQ341" s="65" t="s">
        <v>175</v>
      </c>
      <c r="AR341" s="65" t="s">
        <v>175</v>
      </c>
      <c r="AS341" s="65" t="e">
        <f>#VALUE!</f>
        <v>#VALUE!</v>
      </c>
      <c r="AT341" s="65" t="e">
        <f>#VALUE!</f>
        <v>#VALUE!</v>
      </c>
      <c r="AU341" s="65" t="e">
        <f>#VALUE!</f>
        <v>#VALUE!</v>
      </c>
      <c r="AV341" s="65" t="e">
        <f>#VALUE!</f>
        <v>#VALUE!</v>
      </c>
      <c r="AW341" s="65" t="e">
        <f>#VALUE!</f>
        <v>#VALUE!</v>
      </c>
      <c r="AX341" s="56" t="str">
        <f>IF('Opportunity List'!$AY341&lt;=0.1,"Early",IF(AND('Opportunity List'!$AY341&gt;0.1,'Opportunity List'!$AY341&lt;=0.25),"Establishing","Mature"))</f>
        <v>Establishing</v>
      </c>
      <c r="AY341" s="105">
        <v>0.25</v>
      </c>
      <c r="AZ341" s="11"/>
      <c r="BA341" s="11"/>
      <c r="BB341" s="11"/>
      <c r="BD341" s="11"/>
      <c r="BE341" s="11"/>
      <c r="BF341" s="11"/>
    </row>
    <row r="342" spans="1:58" x14ac:dyDescent="0.25">
      <c r="A342" s="104">
        <v>460</v>
      </c>
      <c r="B342" s="56" t="s">
        <v>306</v>
      </c>
      <c r="C342" s="56" t="s">
        <v>7</v>
      </c>
      <c r="D342" s="56" t="s">
        <v>205</v>
      </c>
      <c r="E342" s="56" t="s">
        <v>170</v>
      </c>
      <c r="F342" s="56" t="s">
        <v>2</v>
      </c>
      <c r="G342" s="56">
        <v>0</v>
      </c>
      <c r="H342" s="57">
        <v>0</v>
      </c>
      <c r="I342" s="56" t="s">
        <v>174</v>
      </c>
      <c r="J342" s="58">
        <v>14.888616350160442</v>
      </c>
      <c r="K342" s="59">
        <f>('Opportunity List'!$J342*Convert_PJ_to_MWh)/1000</f>
        <v>4135.7267639334896</v>
      </c>
      <c r="L342" s="59">
        <v>16.023546579780398</v>
      </c>
      <c r="M342" s="59">
        <f>'Opportunity List'!$N342/Convert_GJ_to_MWh</f>
        <v>929171.09680000017</v>
      </c>
      <c r="N342" s="59">
        <v>258103.08265092692</v>
      </c>
      <c r="O342" s="60">
        <v>0.35</v>
      </c>
      <c r="P342" s="59">
        <f>'Opportunity List'!$L342*'Opportunity List'!$O342</f>
        <v>5.6082413029231386</v>
      </c>
      <c r="Q342" s="60">
        <v>3.3949772318415936E-2</v>
      </c>
      <c r="R342" s="59">
        <f>'Opportunity List'!$J342*'Opportunity List'!$Q342*Convert_PJ_to_MWh</f>
        <v>140406.98200672111</v>
      </c>
      <c r="S342" s="60">
        <v>5.8076761838381863E-3</v>
      </c>
      <c r="T342" s="59">
        <v>25</v>
      </c>
      <c r="U342" s="59">
        <v>0</v>
      </c>
      <c r="V342" s="59">
        <f>(('Opportunity List'!$R342*'Opportunity List'!$S342)*'Opportunity List'!$O342)*'Opportunity List'!$T342</f>
        <v>7135.0849976440204</v>
      </c>
      <c r="W342" s="59">
        <f>'Opportunity List'!$Y342*'Opportunity List'!$P342</f>
        <v>285.40339990576086</v>
      </c>
      <c r="X342" s="59">
        <f>IF('Opportunity List'!$P342=0,0,IF(OR('Opportunity List'!$A342={600,601}),4.52,IF(OR('Opportunity List'!$A342={602,603,604,605}),1.9,('Opportunity List'!$V342/'Opportunity List'!$P342))))</f>
        <v>1272.2500000000102</v>
      </c>
      <c r="Y342" s="59">
        <f>IF('Opportunity List'!$X342=0,0,'Opportunity List'!$X342/'Opportunity List'!$T342)</f>
        <v>50.890000000000413</v>
      </c>
      <c r="Z342" s="61">
        <f>'Opportunity List'!$W342*'Opportunity List'!$H342</f>
        <v>0</v>
      </c>
      <c r="AA342" s="61">
        <f>'Opportunity List'!$Z342+'Opportunity List'!$W342</f>
        <v>285.40339990576086</v>
      </c>
      <c r="AB342" s="61">
        <f>IF('Opportunity List'!$F342="Electricity", 'Opportunity List'!$W342, 0)+IF('Opportunity List'!$G342="Electricity",'Opportunity List'!$Z342,0)</f>
        <v>285.40339990576086</v>
      </c>
      <c r="AC342" s="61">
        <f>IF('Opportunity List'!$F342="Natural Gas",'Opportunity List'!$W342, 0)+IF('Opportunity List'!$G342="Natural Gas",'Opportunity List'!$Z342,0)</f>
        <v>0</v>
      </c>
      <c r="AD342" s="61">
        <f>'Opportunity List'!$Y342*VLOOKUP('Opportunity List'!$T342,'Discount rate'!$B$4:$D$45,3,FALSE)</f>
        <v>643.9408479413371</v>
      </c>
      <c r="AE342" s="59">
        <v>12011.245791245792</v>
      </c>
      <c r="AF342" s="62" t="s">
        <v>168</v>
      </c>
      <c r="AG342" s="63">
        <v>0</v>
      </c>
      <c r="AH342" s="64">
        <f>'Opportunity List'!$AG342*VLOOKUP('Opportunity List'!$T342,'Discount rate'!$B$4:$D$45,3,FALSE)</f>
        <v>0</v>
      </c>
      <c r="AI342" s="59">
        <f>'Opportunity List'!$AE342-'Opportunity List'!$AH342</f>
        <v>12011.245791245792</v>
      </c>
      <c r="AJ342" s="64">
        <f>'Opportunity List'!$AI342/'Opportunity List'!$AD342</f>
        <v>18.652716052484397</v>
      </c>
      <c r="AK342" s="59">
        <f>'Opportunity List'!$P342*'Opportunity List'!$AE342</f>
        <v>67361.964746026366</v>
      </c>
      <c r="AL342" s="59">
        <v>8760</v>
      </c>
      <c r="AM342" s="65">
        <v>0.57823106184737505</v>
      </c>
      <c r="AN342" s="65">
        <v>0.57955010837229093</v>
      </c>
      <c r="AO342" s="65">
        <v>0.77544888327844785</v>
      </c>
      <c r="AP342" s="65">
        <v>0.65044048941525856</v>
      </c>
      <c r="AQ342" s="65">
        <v>0.65445586743658779</v>
      </c>
      <c r="AR342" s="65">
        <v>0.62519442546184023</v>
      </c>
      <c r="AS342" s="65" t="e">
        <f>#VALUE!</f>
        <v>#VALUE!</v>
      </c>
      <c r="AT342" s="65" t="e">
        <f>#VALUE!</f>
        <v>#VALUE!</v>
      </c>
      <c r="AU342" s="65" t="e">
        <f>#VALUE!</f>
        <v>#VALUE!</v>
      </c>
      <c r="AV342" s="65" t="e">
        <f>#VALUE!</f>
        <v>#VALUE!</v>
      </c>
      <c r="AW342" s="65" t="e">
        <f>#VALUE!</f>
        <v>#VALUE!</v>
      </c>
      <c r="AX342" s="56" t="str">
        <f>IF('Opportunity List'!$AY342&lt;=0.1,"Early",IF(AND('Opportunity List'!$AY342&gt;0.1,'Opportunity List'!$AY342&lt;=0.25),"Establishing","Mature"))</f>
        <v>Establishing</v>
      </c>
      <c r="AY342" s="105">
        <v>0.25</v>
      </c>
      <c r="AZ342" s="11"/>
      <c r="BA342" s="11"/>
      <c r="BB342" s="11"/>
      <c r="BD342" s="11"/>
      <c r="BE342" s="11"/>
      <c r="BF342" s="11"/>
    </row>
    <row r="343" spans="1:58" x14ac:dyDescent="0.25">
      <c r="A343" s="104">
        <v>399</v>
      </c>
      <c r="B343" s="56" t="s">
        <v>311</v>
      </c>
      <c r="C343" s="56" t="s">
        <v>7</v>
      </c>
      <c r="D343" s="56" t="s">
        <v>205</v>
      </c>
      <c r="E343" s="56" t="s">
        <v>170</v>
      </c>
      <c r="F343" s="56" t="s">
        <v>2</v>
      </c>
      <c r="G343" s="56">
        <v>0</v>
      </c>
      <c r="H343" s="57">
        <v>0</v>
      </c>
      <c r="I343" s="56" t="s">
        <v>174</v>
      </c>
      <c r="J343" s="58">
        <v>14.888616350160442</v>
      </c>
      <c r="K343" s="59">
        <f>('Opportunity List'!$J343*Convert_PJ_to_MWh)/1000</f>
        <v>4135.7267639334896</v>
      </c>
      <c r="L343" s="59">
        <v>349.21276398999038</v>
      </c>
      <c r="M343" s="59">
        <f>'Opportunity List'!$N343/Convert_GJ_to_MWh</f>
        <v>42634.8</v>
      </c>
      <c r="N343" s="59">
        <v>11843.000009474399</v>
      </c>
      <c r="O343" s="60">
        <v>0.25</v>
      </c>
      <c r="P343" s="59">
        <f>'Opportunity List'!$L343*'Opportunity List'!$O343</f>
        <v>87.303190997497595</v>
      </c>
      <c r="Q343" s="60">
        <v>3.3949772318415936E-2</v>
      </c>
      <c r="R343" s="59">
        <f>'Opportunity List'!$J343*'Opportunity List'!$Q343*Convert_PJ_to_MWh</f>
        <v>140406.98200672111</v>
      </c>
      <c r="S343" s="60">
        <v>9.6725135726660222E-2</v>
      </c>
      <c r="T343" s="59">
        <v>15</v>
      </c>
      <c r="U343" s="59">
        <v>0</v>
      </c>
      <c r="V343" s="59">
        <f>(('Opportunity List'!$R343*'Opportunity List'!$S343)*'Opportunity List'!$O343)*'Opportunity List'!$T343</f>
        <v>50928.316468390643</v>
      </c>
      <c r="W343" s="59">
        <f>'Opportunity List'!$Y343*'Opportunity List'!$P343</f>
        <v>3395.2210978927096</v>
      </c>
      <c r="X343" s="59">
        <f>IF('Opportunity List'!$P343=0,0,IF(OR('Opportunity List'!$A343={600,601}),4.52,IF(OR('Opportunity List'!$A343={602,603,604,605}),1.9,('Opportunity List'!$V343/'Opportunity List'!$P343))))</f>
        <v>583.3500000000048</v>
      </c>
      <c r="Y343" s="59">
        <f>IF('Opportunity List'!$X343=0,0,'Opportunity List'!$X343/'Opportunity List'!$T343)</f>
        <v>38.89000000000032</v>
      </c>
      <c r="Z343" s="61">
        <f>'Opportunity List'!$W343*'Opportunity List'!$H343</f>
        <v>0</v>
      </c>
      <c r="AA343" s="61">
        <f>'Opportunity List'!$Z343+'Opportunity List'!$W343</f>
        <v>3395.2210978927096</v>
      </c>
      <c r="AB343" s="61">
        <f>IF('Opportunity List'!$F343="Electricity", 'Opportunity List'!$W343, 0)+IF('Opportunity List'!$G343="Electricity",'Opportunity List'!$Z343,0)</f>
        <v>3395.2210978927096</v>
      </c>
      <c r="AC343" s="61">
        <f>IF('Opportunity List'!$F343="Natural Gas",'Opportunity List'!$W343, 0)+IF('Opportunity List'!$G343="Natural Gas",'Opportunity List'!$Z343,0)</f>
        <v>0</v>
      </c>
      <c r="AD343" s="61">
        <f>'Opportunity List'!$Y343*VLOOKUP('Opportunity List'!$T343,'Discount rate'!$B$4:$D$45,3,FALSE)</f>
        <v>393.09677565869794</v>
      </c>
      <c r="AE343" s="59">
        <v>10082.404040404041</v>
      </c>
      <c r="AF343" s="62" t="s">
        <v>168</v>
      </c>
      <c r="AG343" s="63">
        <v>0</v>
      </c>
      <c r="AH343" s="64">
        <f>'Opportunity List'!$AG343*VLOOKUP('Opportunity List'!$T343,'Discount rate'!$B$4:$D$45,3,FALSE)</f>
        <v>0</v>
      </c>
      <c r="AI343" s="59">
        <f>'Opportunity List'!$AE343-'Opportunity List'!$AH343</f>
        <v>10082.404040404041</v>
      </c>
      <c r="AJ343" s="64">
        <f>'Opportunity List'!$AI343/'Opportunity List'!$AD343</f>
        <v>25.648656169996112</v>
      </c>
      <c r="AK343" s="59">
        <f>'Opportunity List'!$P343*'Opportunity List'!$AE343</f>
        <v>880226.0456533354</v>
      </c>
      <c r="AL343" s="59">
        <v>8760</v>
      </c>
      <c r="AM343" s="65">
        <v>0.57823106184737505</v>
      </c>
      <c r="AN343" s="65">
        <v>0.57955010837229093</v>
      </c>
      <c r="AO343" s="65">
        <v>0.77544888327844785</v>
      </c>
      <c r="AP343" s="65">
        <v>0.65044048941525856</v>
      </c>
      <c r="AQ343" s="65">
        <v>0.65445586743658779</v>
      </c>
      <c r="AR343" s="65">
        <v>0.62519442546184023</v>
      </c>
      <c r="AS343" s="65" t="e">
        <f>#VALUE!</f>
        <v>#VALUE!</v>
      </c>
      <c r="AT343" s="65" t="e">
        <f>#VALUE!</f>
        <v>#VALUE!</v>
      </c>
      <c r="AU343" s="65" t="e">
        <f>#VALUE!</f>
        <v>#VALUE!</v>
      </c>
      <c r="AV343" s="65" t="e">
        <f>#VALUE!</f>
        <v>#VALUE!</v>
      </c>
      <c r="AW343" s="65" t="e">
        <f>#VALUE!</f>
        <v>#VALUE!</v>
      </c>
      <c r="AX343" s="56" t="str">
        <f>IF('Opportunity List'!$AY343&lt;=0.1,"Early",IF(AND('Opportunity List'!$AY343&gt;0.1,'Opportunity List'!$AY343&lt;=0.25),"Establishing","Mature"))</f>
        <v>Establishing</v>
      </c>
      <c r="AY343" s="105">
        <v>0.25</v>
      </c>
      <c r="AZ343" s="11"/>
      <c r="BA343" s="11"/>
      <c r="BB343" s="11"/>
      <c r="BD343" s="11"/>
      <c r="BE343" s="11"/>
      <c r="BF343" s="11"/>
    </row>
    <row r="344" spans="1:58" x14ac:dyDescent="0.25">
      <c r="A344" s="104">
        <v>454</v>
      </c>
      <c r="B344" s="56" t="s">
        <v>319</v>
      </c>
      <c r="C344" s="56" t="s">
        <v>7</v>
      </c>
      <c r="D344" s="56" t="s">
        <v>205</v>
      </c>
      <c r="E344" s="56" t="s">
        <v>170</v>
      </c>
      <c r="F344" s="56" t="s">
        <v>2</v>
      </c>
      <c r="G344" s="56">
        <v>0</v>
      </c>
      <c r="H344" s="57">
        <v>0</v>
      </c>
      <c r="I344" s="56" t="s">
        <v>174</v>
      </c>
      <c r="J344" s="58">
        <v>14.888616350160442</v>
      </c>
      <c r="K344" s="59">
        <f>('Opportunity List'!$J344*Convert_PJ_to_MWh)/1000</f>
        <v>4135.7267639334896</v>
      </c>
      <c r="L344" s="59">
        <v>180.10848873652935</v>
      </c>
      <c r="M344" s="59">
        <f>'Opportunity List'!$N344/Convert_GJ_to_MWh</f>
        <v>82664.712</v>
      </c>
      <c r="N344" s="59">
        <v>22962.420018369932</v>
      </c>
      <c r="O344" s="60">
        <v>0.35</v>
      </c>
      <c r="P344" s="59">
        <f>'Opportunity List'!$L344*'Opportunity List'!$O344</f>
        <v>63.037971057785271</v>
      </c>
      <c r="Q344" s="60">
        <v>3.3949772318415936E-2</v>
      </c>
      <c r="R344" s="59">
        <f>'Opportunity List'!$J344*'Opportunity List'!$Q344*Convert_PJ_to_MWh</f>
        <v>140406.98200672111</v>
      </c>
      <c r="S344" s="60">
        <v>9.6207015222314184E-3</v>
      </c>
      <c r="T344" s="59">
        <v>15</v>
      </c>
      <c r="U344" s="59">
        <v>0</v>
      </c>
      <c r="V344" s="59">
        <f>(('Opportunity List'!$R344*'Opportunity List'!$S344)*'Opportunity List'!$O344)*'Opportunity List'!$T344</f>
        <v>7091.771744000901</v>
      </c>
      <c r="W344" s="59">
        <f>'Opportunity List'!$Y344*'Opportunity List'!$P344</f>
        <v>472.78478293339339</v>
      </c>
      <c r="X344" s="59">
        <f>IF('Opportunity List'!$P344=0,0,IF(OR('Opportunity List'!$A344={600,601}),4.52,IF(OR('Opportunity List'!$A344={602,603,604,605}),1.9,('Opportunity List'!$V344/'Opportunity List'!$P344))))</f>
        <v>112.50000000000092</v>
      </c>
      <c r="Y344" s="59">
        <f>IF('Opportunity List'!$X344=0,0,'Opportunity List'!$X344/'Opportunity List'!$T344)</f>
        <v>7.5000000000000613</v>
      </c>
      <c r="Z344" s="61">
        <f>'Opportunity List'!$W344*'Opportunity List'!$H344</f>
        <v>0</v>
      </c>
      <c r="AA344" s="61">
        <f>'Opportunity List'!$Z344+'Opportunity List'!$W344</f>
        <v>472.78478293339339</v>
      </c>
      <c r="AB344" s="61">
        <f>IF('Opportunity List'!$F344="Electricity", 'Opportunity List'!$W344, 0)+IF('Opportunity List'!$G344="Electricity",'Opportunity List'!$Z344,0)</f>
        <v>472.78478293339339</v>
      </c>
      <c r="AC344" s="61">
        <f>IF('Opportunity List'!$F344="Natural Gas",'Opportunity List'!$W344, 0)+IF('Opportunity List'!$G344="Natural Gas",'Opportunity List'!$Z344,0)</f>
        <v>0</v>
      </c>
      <c r="AD344" s="61">
        <f>'Opportunity List'!$Y344*VLOOKUP('Opportunity List'!$T344,'Discount rate'!$B$4:$D$45,3,FALSE)</f>
        <v>75.809355038319211</v>
      </c>
      <c r="AE344" s="59">
        <v>6520.763187429854</v>
      </c>
      <c r="AF344" s="62" t="s">
        <v>164</v>
      </c>
      <c r="AG344" s="63">
        <v>0</v>
      </c>
      <c r="AH344" s="64">
        <f>'Opportunity List'!$AG344*VLOOKUP('Opportunity List'!$T344,'Discount rate'!$B$4:$D$45,3,FALSE)</f>
        <v>0</v>
      </c>
      <c r="AI344" s="59">
        <f>'Opportunity List'!$AE344-'Opportunity List'!$AH344</f>
        <v>6520.763187429854</v>
      </c>
      <c r="AJ344" s="64">
        <f>'Opportunity List'!$AI344/'Opportunity List'!$AD344</f>
        <v>86.015283788311038</v>
      </c>
      <c r="AK344" s="59">
        <f>'Opportunity List'!$P344*'Opportunity List'!$AE344</f>
        <v>411055.68108387478</v>
      </c>
      <c r="AL344" s="59">
        <v>8760</v>
      </c>
      <c r="AM344" s="65">
        <v>0.57823106184737505</v>
      </c>
      <c r="AN344" s="65">
        <v>0.57955010837229093</v>
      </c>
      <c r="AO344" s="65">
        <v>0.77544888327844785</v>
      </c>
      <c r="AP344" s="65">
        <v>0.65044048941525856</v>
      </c>
      <c r="AQ344" s="65">
        <v>0.65445586743658779</v>
      </c>
      <c r="AR344" s="65">
        <v>0.62519442546184023</v>
      </c>
      <c r="AS344" s="65" t="e">
        <f>#VALUE!</f>
        <v>#VALUE!</v>
      </c>
      <c r="AT344" s="65" t="e">
        <f>#VALUE!</f>
        <v>#VALUE!</v>
      </c>
      <c r="AU344" s="65" t="e">
        <f>#VALUE!</f>
        <v>#VALUE!</v>
      </c>
      <c r="AV344" s="65" t="e">
        <f>#VALUE!</f>
        <v>#VALUE!</v>
      </c>
      <c r="AW344" s="65" t="e">
        <f>#VALUE!</f>
        <v>#VALUE!</v>
      </c>
      <c r="AX344" s="56" t="str">
        <f>IF('Opportunity List'!$AY344&lt;=0.1,"Early",IF(AND('Opportunity List'!$AY344&gt;0.1,'Opportunity List'!$AY344&lt;=0.25),"Establishing","Mature"))</f>
        <v>Establishing</v>
      </c>
      <c r="AY344" s="105">
        <v>0.25</v>
      </c>
      <c r="AZ344" s="11"/>
      <c r="BA344" s="11"/>
      <c r="BB344" s="11"/>
      <c r="BD344" s="11"/>
      <c r="BE344" s="11"/>
      <c r="BF344" s="11"/>
    </row>
    <row r="345" spans="1:58" x14ac:dyDescent="0.25">
      <c r="A345" s="104">
        <v>50</v>
      </c>
      <c r="B345" s="56" t="s">
        <v>218</v>
      </c>
      <c r="C345" s="56" t="s">
        <v>7</v>
      </c>
      <c r="D345" s="56" t="s">
        <v>205</v>
      </c>
      <c r="E345" s="56" t="s">
        <v>186</v>
      </c>
      <c r="F345" s="56" t="s">
        <v>2</v>
      </c>
      <c r="G345" s="56">
        <v>0</v>
      </c>
      <c r="H345" s="57">
        <v>0</v>
      </c>
      <c r="I345" s="56" t="s">
        <v>174</v>
      </c>
      <c r="J345" s="58">
        <v>14.888616350160442</v>
      </c>
      <c r="K345" s="59">
        <f>('Opportunity List'!$J345*Convert_PJ_to_MWh)/1000</f>
        <v>4135.7267639334896</v>
      </c>
      <c r="L345" s="59">
        <v>169.42587977141974</v>
      </c>
      <c r="M345" s="59">
        <f>'Opportunity List'!$N345/Convert_GJ_to_MWh</f>
        <v>87876.872000000003</v>
      </c>
      <c r="N345" s="59">
        <v>24410.242241750413</v>
      </c>
      <c r="O345" s="60">
        <v>0.5</v>
      </c>
      <c r="P345" s="59">
        <f>'Opportunity List'!$L345*'Opportunity List'!$O345</f>
        <v>84.712939885709872</v>
      </c>
      <c r="Q345" s="60">
        <v>1.5339121219770187E-2</v>
      </c>
      <c r="R345" s="59">
        <f>'Opportunity List'!$J345*'Opportunity List'!$Q345*Convert_PJ_to_MWh</f>
        <v>63438.414163823676</v>
      </c>
      <c r="S345" s="60">
        <v>0.28443898600089906</v>
      </c>
      <c r="T345" s="59">
        <v>10</v>
      </c>
      <c r="U345" s="59">
        <v>0</v>
      </c>
      <c r="V345" s="59">
        <f>(('Opportunity List'!$R345*'Opportunity List'!$S345)*'Opportunity List'!$O345)*'Opportunity List'!$T345</f>
        <v>90221.790991315385</v>
      </c>
      <c r="W345" s="59">
        <f>'Opportunity List'!$Y345*'Opportunity List'!$P345</f>
        <v>9022.1790991315374</v>
      </c>
      <c r="X345" s="59">
        <f>IF('Opportunity List'!$P345=0,0,IF(OR('Opportunity List'!$A345={600,601}),4.52,IF(OR('Opportunity List'!$A345={602,603,604,605}),1.9,('Opportunity List'!$V345/'Opportunity List'!$P345))))</f>
        <v>1065.0296296296381</v>
      </c>
      <c r="Y345" s="59">
        <f>IF('Opportunity List'!$X345=0,0,'Opportunity List'!$X345/'Opportunity List'!$T345)</f>
        <v>106.50296296296381</v>
      </c>
      <c r="Z345" s="61">
        <f>'Opportunity List'!$W345*'Opportunity List'!$H345</f>
        <v>0</v>
      </c>
      <c r="AA345" s="61">
        <f>'Opportunity List'!$Z345+'Opportunity List'!$W345</f>
        <v>9022.1790991315374</v>
      </c>
      <c r="AB345" s="61">
        <f>IF('Opportunity List'!$F345="Electricity", 'Opportunity List'!$W345, 0)+IF('Opportunity List'!$G345="Electricity",'Opportunity List'!$Z345,0)</f>
        <v>9022.1790991315374</v>
      </c>
      <c r="AC345" s="61">
        <f>IF('Opportunity List'!$F345="Natural Gas",'Opportunity List'!$W345, 0)+IF('Opportunity List'!$G345="Natural Gas",'Opportunity List'!$Z345,0)</f>
        <v>0</v>
      </c>
      <c r="AD345" s="61">
        <f>'Opportunity List'!$Y345*VLOOKUP('Opportunity List'!$T345,'Discount rate'!$B$4:$D$45,3,FALSE)</f>
        <v>854.53520768426495</v>
      </c>
      <c r="AE345" s="59">
        <v>28691.358024691359</v>
      </c>
      <c r="AF345" s="62" t="s">
        <v>164</v>
      </c>
      <c r="AG345" s="63">
        <v>0</v>
      </c>
      <c r="AH345" s="64">
        <f>'Opportunity List'!$AG345*VLOOKUP('Opportunity List'!$T345,'Discount rate'!$B$4:$D$45,3,FALSE)</f>
        <v>0</v>
      </c>
      <c r="AI345" s="59">
        <f>'Opportunity List'!$AE345-'Opportunity List'!$AH345</f>
        <v>28691.358024691359</v>
      </c>
      <c r="AJ345" s="64">
        <f>'Opportunity List'!$AI345/'Opportunity List'!$AD345</f>
        <v>33.575396035984383</v>
      </c>
      <c r="AK345" s="59">
        <f>'Opportunity List'!$P345*'Opportunity List'!$AE345</f>
        <v>2430529.2875850587</v>
      </c>
      <c r="AL345" s="59">
        <v>8760</v>
      </c>
      <c r="AM345" s="65">
        <v>0.50694444443053044</v>
      </c>
      <c r="AN345" s="65">
        <v>0.50694444443053022</v>
      </c>
      <c r="AO345" s="65">
        <v>0.89999999999999991</v>
      </c>
      <c r="AP345" s="65">
        <v>0.62499999998012279</v>
      </c>
      <c r="AQ345" s="65">
        <v>0.33333333328032777</v>
      </c>
      <c r="AR345" s="65">
        <v>0.62499999998012279</v>
      </c>
      <c r="AS345" s="65" t="e">
        <f>#VALUE!</f>
        <v>#VALUE!</v>
      </c>
      <c r="AT345" s="65" t="e">
        <f>#VALUE!</f>
        <v>#VALUE!</v>
      </c>
      <c r="AU345" s="65" t="e">
        <f>#VALUE!</f>
        <v>#VALUE!</v>
      </c>
      <c r="AV345" s="65" t="e">
        <f>#VALUE!</f>
        <v>#VALUE!</v>
      </c>
      <c r="AW345" s="65" t="e">
        <f>#VALUE!</f>
        <v>#VALUE!</v>
      </c>
      <c r="AX345" s="56" t="str">
        <f>IF('Opportunity List'!$AY345&lt;=0.1,"Early",IF(AND('Opportunity List'!$AY345&gt;0.1,'Opportunity List'!$AY345&lt;=0.25),"Establishing","Mature"))</f>
        <v>Mature</v>
      </c>
      <c r="AY345" s="105">
        <v>0.5</v>
      </c>
      <c r="AZ345" s="11"/>
      <c r="BA345" s="11"/>
      <c r="BB345" s="11"/>
      <c r="BD345" s="11"/>
      <c r="BE345" s="11"/>
      <c r="BF345" s="11"/>
    </row>
    <row r="346" spans="1:58" x14ac:dyDescent="0.25">
      <c r="A346" s="104">
        <v>392</v>
      </c>
      <c r="B346" s="56" t="s">
        <v>219</v>
      </c>
      <c r="C346" s="56" t="s">
        <v>7</v>
      </c>
      <c r="D346" s="56" t="s">
        <v>205</v>
      </c>
      <c r="E346" s="56" t="s">
        <v>186</v>
      </c>
      <c r="F346" s="56" t="s">
        <v>2</v>
      </c>
      <c r="G346" s="56">
        <v>0</v>
      </c>
      <c r="H346" s="57">
        <v>0</v>
      </c>
      <c r="I346" s="56" t="s">
        <v>174</v>
      </c>
      <c r="J346" s="58">
        <v>14.888616350160442</v>
      </c>
      <c r="K346" s="59">
        <f>('Opportunity List'!$J346*Convert_PJ_to_MWh)/1000</f>
        <v>4135.7267639334896</v>
      </c>
      <c r="L346" s="59">
        <v>130.86500534548796</v>
      </c>
      <c r="M346" s="59">
        <f>'Opportunity List'!$N346/Convert_GJ_to_MWh</f>
        <v>113770.8</v>
      </c>
      <c r="N346" s="59">
        <v>31603.000025282399</v>
      </c>
      <c r="O346" s="60">
        <v>0.35</v>
      </c>
      <c r="P346" s="59">
        <f>'Opportunity List'!$L346*'Opportunity List'!$O346</f>
        <v>45.80275187092078</v>
      </c>
      <c r="Q346" s="60">
        <v>1.5339121219770187E-2</v>
      </c>
      <c r="R346" s="59">
        <f>'Opportunity List'!$J346*'Opportunity List'!$Q346*Convert_PJ_to_MWh</f>
        <v>63438.414163823676</v>
      </c>
      <c r="S346" s="60">
        <v>9.2829010910320295E-2</v>
      </c>
      <c r="T346" s="59">
        <v>10</v>
      </c>
      <c r="U346" s="59">
        <v>0</v>
      </c>
      <c r="V346" s="59">
        <f>(('Opportunity List'!$R346*'Opportunity List'!$S346)*'Opportunity List'!$O346)*'Opportunity List'!$T346</f>
        <v>20611.238341914519</v>
      </c>
      <c r="W346" s="59">
        <f>'Opportunity List'!$Y346*'Opportunity List'!$P346</f>
        <v>2061.1238341914518</v>
      </c>
      <c r="X346" s="59">
        <f>IF('Opportunity List'!$P346=0,0,IF(OR('Opportunity List'!$A346={600,601}),4.52,IF(OR('Opportunity List'!$A346={602,603,604,605}),1.9,('Opportunity List'!$V346/'Opportunity List'!$P346))))</f>
        <v>450.00000000000369</v>
      </c>
      <c r="Y346" s="59">
        <f>IF('Opportunity List'!$X346=0,0,'Opportunity List'!$X346/'Opportunity List'!$T346)</f>
        <v>45.000000000000369</v>
      </c>
      <c r="Z346" s="61">
        <f>'Opportunity List'!$W346*'Opportunity List'!$H346</f>
        <v>0</v>
      </c>
      <c r="AA346" s="61">
        <f>'Opportunity List'!$Z346+'Opportunity List'!$W346</f>
        <v>2061.1238341914518</v>
      </c>
      <c r="AB346" s="61">
        <f>IF('Opportunity List'!$F346="Electricity", 'Opportunity List'!$W346, 0)+IF('Opportunity List'!$G346="Electricity",'Opportunity List'!$Z346,0)</f>
        <v>2061.1238341914518</v>
      </c>
      <c r="AC346" s="61">
        <f>IF('Opportunity List'!$F346="Natural Gas",'Opportunity List'!$W346, 0)+IF('Opportunity List'!$G346="Natural Gas",'Opportunity List'!$Z346,0)</f>
        <v>0</v>
      </c>
      <c r="AD346" s="61">
        <f>'Opportunity List'!$Y346*VLOOKUP('Opportunity List'!$T346,'Discount rate'!$B$4:$D$45,3,FALSE)</f>
        <v>361.06116934197007</v>
      </c>
      <c r="AE346" s="59">
        <v>5216.6105499438836</v>
      </c>
      <c r="AF346" s="62" t="s">
        <v>164</v>
      </c>
      <c r="AG346" s="63">
        <v>0</v>
      </c>
      <c r="AH346" s="64">
        <f>'Opportunity List'!$AG346*VLOOKUP('Opportunity List'!$T346,'Discount rate'!$B$4:$D$45,3,FALSE)</f>
        <v>0</v>
      </c>
      <c r="AI346" s="59">
        <f>'Opportunity List'!$AE346-'Opportunity List'!$AH346</f>
        <v>5216.6105499438836</v>
      </c>
      <c r="AJ346" s="64">
        <f>'Opportunity List'!$AI346/'Opportunity List'!$AD346</f>
        <v>14.447996608029321</v>
      </c>
      <c r="AK346" s="59">
        <f>'Opportunity List'!$P346*'Opportunity List'!$AE346</f>
        <v>238935.11862630729</v>
      </c>
      <c r="AL346" s="59">
        <v>8760</v>
      </c>
      <c r="AM346" s="65">
        <v>0.50694444443053044</v>
      </c>
      <c r="AN346" s="65">
        <v>0.50694444443053022</v>
      </c>
      <c r="AO346" s="65">
        <v>0.89999999999999991</v>
      </c>
      <c r="AP346" s="65">
        <v>0.62499999998012279</v>
      </c>
      <c r="AQ346" s="65">
        <v>0.33333333328032777</v>
      </c>
      <c r="AR346" s="65">
        <v>0.62499999998012279</v>
      </c>
      <c r="AS346" s="65" t="e">
        <f>#VALUE!</f>
        <v>#VALUE!</v>
      </c>
      <c r="AT346" s="65" t="e">
        <f>#VALUE!</f>
        <v>#VALUE!</v>
      </c>
      <c r="AU346" s="65" t="e">
        <f>#VALUE!</f>
        <v>#VALUE!</v>
      </c>
      <c r="AV346" s="65" t="e">
        <f>#VALUE!</f>
        <v>#VALUE!</v>
      </c>
      <c r="AW346" s="65" t="e">
        <f>#VALUE!</f>
        <v>#VALUE!</v>
      </c>
      <c r="AX346" s="56" t="str">
        <f>IF('Opportunity List'!$AY346&lt;=0.1,"Early",IF(AND('Opportunity List'!$AY346&gt;0.1,'Opportunity List'!$AY346&lt;=0.25),"Establishing","Mature"))</f>
        <v>Mature</v>
      </c>
      <c r="AY346" s="105">
        <v>0.65</v>
      </c>
      <c r="AZ346" s="11"/>
      <c r="BA346" s="11"/>
      <c r="BB346" s="11"/>
      <c r="BD346" s="11"/>
      <c r="BE346" s="11"/>
      <c r="BF346" s="11"/>
    </row>
    <row r="347" spans="1:58" x14ac:dyDescent="0.25">
      <c r="A347" s="104">
        <v>440</v>
      </c>
      <c r="B347" s="56" t="s">
        <v>220</v>
      </c>
      <c r="C347" s="56" t="s">
        <v>7</v>
      </c>
      <c r="D347" s="56" t="s">
        <v>205</v>
      </c>
      <c r="E347" s="56" t="s">
        <v>186</v>
      </c>
      <c r="F347" s="56" t="s">
        <v>2</v>
      </c>
      <c r="G347" s="56">
        <v>0</v>
      </c>
      <c r="H347" s="57">
        <v>0</v>
      </c>
      <c r="I347" s="56" t="s">
        <v>174</v>
      </c>
      <c r="J347" s="58">
        <v>14.888616350160442</v>
      </c>
      <c r="K347" s="59">
        <f>('Opportunity List'!$J347*Convert_PJ_to_MWh)/1000</f>
        <v>4135.7267639334896</v>
      </c>
      <c r="L347" s="59">
        <v>151.62945574530494</v>
      </c>
      <c r="M347" s="59">
        <f>'Opportunity List'!$N347/Convert_GJ_to_MWh</f>
        <v>98190.792000000001</v>
      </c>
      <c r="N347" s="59">
        <v>27275.220021820172</v>
      </c>
      <c r="O347" s="60">
        <v>0.5</v>
      </c>
      <c r="P347" s="59">
        <f>'Opportunity List'!$L347*'Opportunity List'!$O347</f>
        <v>75.814727872652469</v>
      </c>
      <c r="Q347" s="60">
        <v>1.5339121219770187E-2</v>
      </c>
      <c r="R347" s="59">
        <f>'Opportunity List'!$J347*'Opportunity List'!$Q347*Convert_PJ_to_MWh</f>
        <v>63438.414163823676</v>
      </c>
      <c r="S347" s="60">
        <v>8.4325676629933705E-2</v>
      </c>
      <c r="T347" s="59">
        <v>10</v>
      </c>
      <c r="U347" s="59">
        <v>0</v>
      </c>
      <c r="V347" s="59">
        <f>(('Opportunity List'!$R347*'Opportunity List'!$S347)*'Opportunity List'!$O347)*'Opportunity List'!$T347</f>
        <v>26747.435993472009</v>
      </c>
      <c r="W347" s="59">
        <f>'Opportunity List'!$Y347*'Opportunity List'!$P347</f>
        <v>2674.7435993472009</v>
      </c>
      <c r="X347" s="59">
        <f>IF('Opportunity List'!$P347=0,0,IF(OR('Opportunity List'!$A347={600,601}),4.52,IF(OR('Opportunity List'!$A347={602,603,604,605}),1.9,('Opportunity List'!$V347/'Opportunity List'!$P347))))</f>
        <v>352.80000000000285</v>
      </c>
      <c r="Y347" s="59">
        <f>IF('Opportunity List'!$X347=0,0,'Opportunity List'!$X347/'Opportunity List'!$T347)</f>
        <v>35.280000000000285</v>
      </c>
      <c r="Z347" s="61">
        <f>'Opportunity List'!$W347*'Opportunity List'!$H347</f>
        <v>0</v>
      </c>
      <c r="AA347" s="61">
        <f>'Opportunity List'!$Z347+'Opportunity List'!$W347</f>
        <v>2674.7435993472009</v>
      </c>
      <c r="AB347" s="61">
        <f>IF('Opportunity List'!$F347="Electricity", 'Opportunity List'!$W347, 0)+IF('Opportunity List'!$G347="Electricity",'Opportunity List'!$Z347,0)</f>
        <v>2674.7435993472009</v>
      </c>
      <c r="AC347" s="61">
        <f>IF('Opportunity List'!$F347="Natural Gas",'Opportunity List'!$W347, 0)+IF('Opportunity List'!$G347="Natural Gas",'Opportunity List'!$Z347,0)</f>
        <v>0</v>
      </c>
      <c r="AD347" s="61">
        <f>'Opportunity List'!$Y347*VLOOKUP('Opportunity List'!$T347,'Discount rate'!$B$4:$D$45,3,FALSE)</f>
        <v>283.07195676410447</v>
      </c>
      <c r="AE347" s="59">
        <v>652.07631874298545</v>
      </c>
      <c r="AF347" s="62" t="s">
        <v>164</v>
      </c>
      <c r="AG347" s="63">
        <v>0</v>
      </c>
      <c r="AH347" s="64">
        <f>'Opportunity List'!$AG347*VLOOKUP('Opportunity List'!$T347,'Discount rate'!$B$4:$D$45,3,FALSE)</f>
        <v>0</v>
      </c>
      <c r="AI347" s="59">
        <f>'Opportunity List'!$AE347-'Opportunity List'!$AH347</f>
        <v>652.07631874298545</v>
      </c>
      <c r="AJ347" s="64">
        <f>'Opportunity List'!$AI347/'Opportunity List'!$AD347</f>
        <v>2.3035708877597774</v>
      </c>
      <c r="AK347" s="59">
        <f>'Opportunity List'!$P347*'Opportunity List'!$AE347</f>
        <v>49436.988657700436</v>
      </c>
      <c r="AL347" s="59">
        <v>8760</v>
      </c>
      <c r="AM347" s="65">
        <v>0.50694444443053044</v>
      </c>
      <c r="AN347" s="65">
        <v>0.50694444443053022</v>
      </c>
      <c r="AO347" s="65">
        <v>0.89999999999999991</v>
      </c>
      <c r="AP347" s="65">
        <v>0.62499999998012279</v>
      </c>
      <c r="AQ347" s="65">
        <v>0.33333333328032777</v>
      </c>
      <c r="AR347" s="65">
        <v>0.62499999998012279</v>
      </c>
      <c r="AS347" s="65" t="e">
        <f>#VALUE!</f>
        <v>#VALUE!</v>
      </c>
      <c r="AT347" s="65" t="e">
        <f>#VALUE!</f>
        <v>#VALUE!</v>
      </c>
      <c r="AU347" s="65" t="e">
        <f>#VALUE!</f>
        <v>#VALUE!</v>
      </c>
      <c r="AV347" s="65" t="e">
        <f>#VALUE!</f>
        <v>#VALUE!</v>
      </c>
      <c r="AW347" s="65" t="e">
        <f>#VALUE!</f>
        <v>#VALUE!</v>
      </c>
      <c r="AX347" s="56" t="str">
        <f>IF('Opportunity List'!$AY347&lt;=0.1,"Early",IF(AND('Opportunity List'!$AY347&gt;0.1,'Opportunity List'!$AY347&lt;=0.25),"Establishing","Mature"))</f>
        <v>Mature</v>
      </c>
      <c r="AY347" s="105">
        <v>0.5</v>
      </c>
      <c r="AZ347" s="11"/>
      <c r="BA347" s="11"/>
      <c r="BB347" s="11"/>
      <c r="BD347" s="11"/>
      <c r="BE347" s="11"/>
      <c r="BF347" s="11"/>
    </row>
    <row r="348" spans="1:58" x14ac:dyDescent="0.25">
      <c r="A348" s="104">
        <v>442</v>
      </c>
      <c r="B348" s="56" t="s">
        <v>299</v>
      </c>
      <c r="C348" s="56" t="s">
        <v>7</v>
      </c>
      <c r="D348" s="56" t="s">
        <v>205</v>
      </c>
      <c r="E348" s="56" t="s">
        <v>186</v>
      </c>
      <c r="F348" s="56" t="s">
        <v>2</v>
      </c>
      <c r="G348" s="56">
        <v>0</v>
      </c>
      <c r="H348" s="57">
        <v>0</v>
      </c>
      <c r="I348" s="56" t="s">
        <v>174</v>
      </c>
      <c r="J348" s="58">
        <v>14.888616350160442</v>
      </c>
      <c r="K348" s="59">
        <f>('Opportunity List'!$J348*Convert_PJ_to_MWh)/1000</f>
        <v>4135.7267639334896</v>
      </c>
      <c r="L348" s="59">
        <v>230.15898291131703</v>
      </c>
      <c r="M348" s="59">
        <f>'Opportunity List'!$N348/Convert_GJ_to_MWh</f>
        <v>64688.400000000009</v>
      </c>
      <c r="N348" s="59">
        <v>17969.0000143752</v>
      </c>
      <c r="O348" s="60">
        <v>0.35</v>
      </c>
      <c r="P348" s="59">
        <f>'Opportunity List'!$L348*'Opportunity List'!$O348</f>
        <v>80.555644018960948</v>
      </c>
      <c r="Q348" s="60">
        <v>1.5339121219770187E-2</v>
      </c>
      <c r="R348" s="59">
        <f>'Opportunity List'!$J348*'Opportunity List'!$Q348*Convert_PJ_to_MWh</f>
        <v>63438.414163823676</v>
      </c>
      <c r="S348" s="60">
        <v>6.0588762586232872E-3</v>
      </c>
      <c r="T348" s="59">
        <v>40</v>
      </c>
      <c r="U348" s="59">
        <v>0</v>
      </c>
      <c r="V348" s="59">
        <f>(('Opportunity List'!$R348*'Opportunity List'!$S348)*'Opportunity List'!$O348)*'Opportunity List'!$T348</f>
        <v>5381.1170204666359</v>
      </c>
      <c r="W348" s="59">
        <f>'Opportunity List'!$Y348*'Opportunity List'!$P348</f>
        <v>134.5279255116659</v>
      </c>
      <c r="X348" s="59">
        <f>IF('Opportunity List'!$P348=0,0,IF(OR('Opportunity List'!$A348={600,601}),4.52,IF(OR('Opportunity List'!$A348={602,603,604,605}),1.9,('Opportunity List'!$V348/'Opportunity List'!$P348))))</f>
        <v>66.800000000000551</v>
      </c>
      <c r="Y348" s="59">
        <f>IF('Opportunity List'!$X348=0,0,'Opportunity List'!$X348/'Opportunity List'!$T348)</f>
        <v>1.6700000000000137</v>
      </c>
      <c r="Z348" s="61">
        <f>'Opportunity List'!$W348*'Opportunity List'!$H348</f>
        <v>0</v>
      </c>
      <c r="AA348" s="61">
        <f>'Opportunity List'!$Z348+'Opportunity List'!$W348</f>
        <v>134.5279255116659</v>
      </c>
      <c r="AB348" s="61">
        <f>IF('Opportunity List'!$F348="Electricity", 'Opportunity List'!$W348, 0)+IF('Opportunity List'!$G348="Electricity",'Opportunity List'!$Z348,0)</f>
        <v>134.5279255116659</v>
      </c>
      <c r="AC348" s="61">
        <f>IF('Opportunity List'!$F348="Natural Gas",'Opportunity List'!$W348, 0)+IF('Opportunity List'!$G348="Natural Gas",'Opportunity List'!$Z348,0)</f>
        <v>0</v>
      </c>
      <c r="AD348" s="61">
        <f>'Opportunity List'!$Y348*VLOOKUP('Opportunity List'!$T348,'Discount rate'!$B$4:$D$45,3,FALSE)</f>
        <v>23.933953767206276</v>
      </c>
      <c r="AE348" s="59">
        <v>1956.2289562289563</v>
      </c>
      <c r="AF348" s="62" t="s">
        <v>164</v>
      </c>
      <c r="AG348" s="63">
        <v>0</v>
      </c>
      <c r="AH348" s="64">
        <f>'Opportunity List'!$AG348*VLOOKUP('Opportunity List'!$T348,'Discount rate'!$B$4:$D$45,3,FALSE)</f>
        <v>0</v>
      </c>
      <c r="AI348" s="59">
        <f>'Opportunity List'!$AE348-'Opportunity List'!$AH348</f>
        <v>1956.2289562289563</v>
      </c>
      <c r="AJ348" s="64">
        <f>'Opportunity List'!$AI348/'Opportunity List'!$AD348</f>
        <v>81.734467077868842</v>
      </c>
      <c r="AK348" s="59">
        <f>'Opportunity List'!$P348*'Opportunity List'!$AE348</f>
        <v>157585.28341756333</v>
      </c>
      <c r="AL348" s="59">
        <v>8760</v>
      </c>
      <c r="AM348" s="65">
        <v>0.50694444443053044</v>
      </c>
      <c r="AN348" s="65">
        <v>0.50694444443053022</v>
      </c>
      <c r="AO348" s="65">
        <v>0.89999999999999991</v>
      </c>
      <c r="AP348" s="65">
        <v>0.62499999998012279</v>
      </c>
      <c r="AQ348" s="65">
        <v>0.33333333328032777</v>
      </c>
      <c r="AR348" s="65">
        <v>0.62499999998012279</v>
      </c>
      <c r="AS348" s="65" t="e">
        <f>#VALUE!</f>
        <v>#VALUE!</v>
      </c>
      <c r="AT348" s="65" t="e">
        <f>#VALUE!</f>
        <v>#VALUE!</v>
      </c>
      <c r="AU348" s="65" t="e">
        <f>#VALUE!</f>
        <v>#VALUE!</v>
      </c>
      <c r="AV348" s="65" t="e">
        <f>#VALUE!</f>
        <v>#VALUE!</v>
      </c>
      <c r="AW348" s="65" t="e">
        <f>#VALUE!</f>
        <v>#VALUE!</v>
      </c>
      <c r="AX348" s="56" t="str">
        <f>IF('Opportunity List'!$AY348&lt;=0.1,"Early",IF(AND('Opportunity List'!$AY348&gt;0.1,'Opportunity List'!$AY348&lt;=0.25),"Establishing","Mature"))</f>
        <v>Mature</v>
      </c>
      <c r="AY348" s="105">
        <v>0.65</v>
      </c>
      <c r="AZ348" s="11"/>
      <c r="BA348" s="11"/>
      <c r="BB348" s="11"/>
      <c r="BD348" s="11"/>
      <c r="BE348" s="11"/>
      <c r="BF348" s="11"/>
    </row>
    <row r="349" spans="1:58" x14ac:dyDescent="0.25">
      <c r="A349" s="104">
        <v>188</v>
      </c>
      <c r="B349" s="56" t="s">
        <v>307</v>
      </c>
      <c r="C349" s="56" t="s">
        <v>7</v>
      </c>
      <c r="D349" s="56" t="s">
        <v>205</v>
      </c>
      <c r="E349" s="56" t="s">
        <v>186</v>
      </c>
      <c r="F349" s="56" t="s">
        <v>2</v>
      </c>
      <c r="G349" s="56">
        <v>0</v>
      </c>
      <c r="H349" s="57">
        <v>0</v>
      </c>
      <c r="I349" s="56" t="s">
        <v>174</v>
      </c>
      <c r="J349" s="58">
        <v>14.888616350160442</v>
      </c>
      <c r="K349" s="59">
        <f>('Opportunity List'!$J349*Convert_PJ_to_MWh)/1000</f>
        <v>4135.7267639334896</v>
      </c>
      <c r="L349" s="59">
        <v>41.023431481280362</v>
      </c>
      <c r="M349" s="59">
        <f>'Opportunity List'!$N349/Convert_GJ_to_MWh</f>
        <v>362929.5700666667</v>
      </c>
      <c r="N349" s="59">
        <v>100813.76954361398</v>
      </c>
      <c r="O349" s="60">
        <v>0.45</v>
      </c>
      <c r="P349" s="59">
        <f>'Opportunity List'!$L349*'Opportunity List'!$O349</f>
        <v>18.460544166576163</v>
      </c>
      <c r="Q349" s="60">
        <v>1.5339121219770187E-2</v>
      </c>
      <c r="R349" s="59">
        <f>'Opportunity List'!$J349*'Opportunity List'!$Q349*Convert_PJ_to_MWh</f>
        <v>63438.414163823676</v>
      </c>
      <c r="S349" s="60">
        <v>8.2724320124008197E-2</v>
      </c>
      <c r="T349" s="59">
        <v>20</v>
      </c>
      <c r="U349" s="59">
        <v>0</v>
      </c>
      <c r="V349" s="59">
        <f>(('Opportunity List'!$R349*'Opportunity List'!$S349)*'Opportunity List'!$O349)*'Opportunity List'!$T349</f>
        <v>47231.097133028095</v>
      </c>
      <c r="W349" s="59">
        <f>'Opportunity List'!$Y349*'Opportunity List'!$P349</f>
        <v>2361.5548566514049</v>
      </c>
      <c r="X349" s="59">
        <f>IF('Opportunity List'!$P349=0,0,IF(OR('Opportunity List'!$A349={600,601}),4.52,IF(OR('Opportunity List'!$A349={602,603,604,605}),1.9,('Opportunity List'!$V349/'Opportunity List'!$P349))))</f>
        <v>2558.48888888891</v>
      </c>
      <c r="Y349" s="59">
        <f>IF('Opportunity List'!$X349=0,0,'Opportunity List'!$X349/'Opportunity List'!$T349)</f>
        <v>127.9244444444455</v>
      </c>
      <c r="Z349" s="61">
        <f>'Opportunity List'!$W349*'Opportunity List'!$H349</f>
        <v>0</v>
      </c>
      <c r="AA349" s="61">
        <f>'Opportunity List'!$Z349+'Opportunity List'!$W349</f>
        <v>2361.5548566514049</v>
      </c>
      <c r="AB349" s="61">
        <f>IF('Opportunity List'!$F349="Electricity", 'Opportunity List'!$W349, 0)+IF('Opportunity List'!$G349="Electricity",'Opportunity List'!$Z349,0)</f>
        <v>2361.5548566514049</v>
      </c>
      <c r="AC349" s="61">
        <f>IF('Opportunity List'!$F349="Natural Gas",'Opportunity List'!$W349, 0)+IF('Opportunity List'!$G349="Natural Gas",'Opportunity List'!$Z349,0)</f>
        <v>0</v>
      </c>
      <c r="AD349" s="61">
        <f>'Opportunity List'!$Y349*VLOOKUP('Opportunity List'!$T349,'Discount rate'!$B$4:$D$45,3,FALSE)</f>
        <v>1483.1578312386418</v>
      </c>
      <c r="AE349" s="59">
        <v>39387.148522259631</v>
      </c>
      <c r="AF349" s="62" t="s">
        <v>168</v>
      </c>
      <c r="AG349" s="63">
        <v>0</v>
      </c>
      <c r="AH349" s="64">
        <f>'Opportunity List'!$AG349*VLOOKUP('Opportunity List'!$T349,'Discount rate'!$B$4:$D$45,3,FALSE)</f>
        <v>0</v>
      </c>
      <c r="AI349" s="59">
        <f>'Opportunity List'!$AE349-'Opportunity List'!$AH349</f>
        <v>39387.148522259631</v>
      </c>
      <c r="AJ349" s="64">
        <f>'Opportunity List'!$AI349/'Opportunity List'!$AD349</f>
        <v>26.55627586806855</v>
      </c>
      <c r="AK349" s="59">
        <f>'Opportunity List'!$P349*'Opportunity List'!$AE349</f>
        <v>727108.19489066896</v>
      </c>
      <c r="AL349" s="59">
        <v>8760</v>
      </c>
      <c r="AM349" s="65">
        <v>0.50694444443053044</v>
      </c>
      <c r="AN349" s="65">
        <v>0.50694444443053022</v>
      </c>
      <c r="AO349" s="65">
        <v>0.89999999999999991</v>
      </c>
      <c r="AP349" s="65">
        <v>0.62499999998012279</v>
      </c>
      <c r="AQ349" s="65">
        <v>0.33333333328032777</v>
      </c>
      <c r="AR349" s="65">
        <v>0.62499999998012279</v>
      </c>
      <c r="AS349" s="65" t="e">
        <f>#VALUE!</f>
        <v>#VALUE!</v>
      </c>
      <c r="AT349" s="65" t="e">
        <f>#VALUE!</f>
        <v>#VALUE!</v>
      </c>
      <c r="AU349" s="65" t="e">
        <f>#VALUE!</f>
        <v>#VALUE!</v>
      </c>
      <c r="AV349" s="65" t="e">
        <f>#VALUE!</f>
        <v>#VALUE!</v>
      </c>
      <c r="AW349" s="65" t="e">
        <f>#VALUE!</f>
        <v>#VALUE!</v>
      </c>
      <c r="AX349" s="56" t="str">
        <f>IF('Opportunity List'!$AY349&lt;=0.1,"Early",IF(AND('Opportunity List'!$AY349&gt;0.1,'Opportunity List'!$AY349&lt;=0.25),"Establishing","Mature"))</f>
        <v>Mature</v>
      </c>
      <c r="AY349" s="105">
        <v>0.55000000000000004</v>
      </c>
      <c r="AZ349" s="11"/>
      <c r="BA349" s="11"/>
      <c r="BB349" s="11"/>
      <c r="BD349" s="11"/>
      <c r="BE349" s="11"/>
      <c r="BF349" s="11"/>
    </row>
    <row r="350" spans="1:58" x14ac:dyDescent="0.25">
      <c r="A350" s="104">
        <v>141</v>
      </c>
      <c r="B350" s="56" t="s">
        <v>224</v>
      </c>
      <c r="C350" s="56" t="s">
        <v>7</v>
      </c>
      <c r="D350" s="56" t="s">
        <v>205</v>
      </c>
      <c r="E350" s="56" t="s">
        <v>225</v>
      </c>
      <c r="F350" s="56" t="s">
        <v>2</v>
      </c>
      <c r="G350" s="56">
        <v>0</v>
      </c>
      <c r="H350" s="57">
        <v>0</v>
      </c>
      <c r="I350" s="56" t="s">
        <v>174</v>
      </c>
      <c r="J350" s="58">
        <v>14.888616350160442</v>
      </c>
      <c r="K350" s="59">
        <f>('Opportunity List'!$J350*Convert_PJ_to_MWh)/1000</f>
        <v>4135.7267639334896</v>
      </c>
      <c r="L350" s="59">
        <v>175.16959319169061</v>
      </c>
      <c r="M350" s="59">
        <f>'Opportunity List'!$N350/Convert_GJ_to_MWh</f>
        <v>84995.438300000023</v>
      </c>
      <c r="N350" s="59">
        <v>23609.843991110101</v>
      </c>
      <c r="O350" s="60">
        <v>0.4</v>
      </c>
      <c r="P350" s="59">
        <f>'Opportunity List'!$L350*'Opportunity List'!$O350</f>
        <v>70.067837276676244</v>
      </c>
      <c r="Q350" s="60">
        <v>0.89357254504780426</v>
      </c>
      <c r="R350" s="59">
        <f>'Opportunity List'!$J350*'Opportunity List'!$Q350*Convert_PJ_to_MWh</f>
        <v>3695571.8900703676</v>
      </c>
      <c r="S350" s="60">
        <v>8.2359101480127289E-2</v>
      </c>
      <c r="T350" s="59">
        <v>10</v>
      </c>
      <c r="U350" s="59">
        <v>0</v>
      </c>
      <c r="V350" s="59">
        <f>(('Opportunity List'!$R350*'Opportunity List'!$S350)*'Opportunity List'!$O350)*'Opportunity List'!$T350</f>
        <v>1217455.9212856449</v>
      </c>
      <c r="W350" s="59">
        <f>'Opportunity List'!$Y350*'Opportunity List'!$P350</f>
        <v>121745.59212856449</v>
      </c>
      <c r="X350" s="59">
        <f>IF('Opportunity List'!$P350=0,0,IF(OR('Opportunity List'!$A350={600,601}),4.52,IF(OR('Opportunity List'!$A350={602,603,604,605}),1.9,('Opportunity List'!$V350/'Opportunity List'!$P350))))</f>
        <v>17375.388888889029</v>
      </c>
      <c r="Y350" s="59">
        <f>IF('Opportunity List'!$X350=0,0,'Opportunity List'!$X350/'Opportunity List'!$T350)</f>
        <v>1737.5388888889029</v>
      </c>
      <c r="Z350" s="61">
        <f>'Opportunity List'!$W350*'Opportunity List'!$H350</f>
        <v>0</v>
      </c>
      <c r="AA350" s="61">
        <f>'Opportunity List'!$Z350+'Opportunity List'!$W350</f>
        <v>121745.59212856449</v>
      </c>
      <c r="AB350" s="61">
        <f>IF('Opportunity List'!$F350="Electricity", 'Opportunity List'!$W350, 0)+IF('Opportunity List'!$G350="Electricity",'Opportunity List'!$Z350,0)</f>
        <v>121745.59212856449</v>
      </c>
      <c r="AC350" s="61">
        <f>IF('Opportunity List'!$F350="Natural Gas",'Opportunity List'!$W350, 0)+IF('Opportunity List'!$G350="Natural Gas",'Opportunity List'!$Z350,0)</f>
        <v>0</v>
      </c>
      <c r="AD350" s="61">
        <f>'Opportunity List'!$Y350*VLOOKUP('Opportunity List'!$T350,'Discount rate'!$B$4:$D$45,3,FALSE)</f>
        <v>13941.284955541545</v>
      </c>
      <c r="AE350" s="59">
        <v>86074.074074074073</v>
      </c>
      <c r="AF350" s="62" t="s">
        <v>164</v>
      </c>
      <c r="AG350" s="63">
        <v>0</v>
      </c>
      <c r="AH350" s="64">
        <f>'Opportunity List'!$AG350*VLOOKUP('Opportunity List'!$T350,'Discount rate'!$B$4:$D$45,3,FALSE)</f>
        <v>0</v>
      </c>
      <c r="AI350" s="59">
        <f>'Opportunity List'!$AE350-'Opportunity List'!$AH350</f>
        <v>86074.074074074073</v>
      </c>
      <c r="AJ350" s="64">
        <f>'Opportunity List'!$AI350/'Opportunity List'!$AD350</f>
        <v>6.1740416574628831</v>
      </c>
      <c r="AK350" s="59">
        <f>'Opportunity List'!$P350*'Opportunity List'!$AE350</f>
        <v>6031024.2159627993</v>
      </c>
      <c r="AL350" s="59">
        <v>8760</v>
      </c>
      <c r="AM350" s="65">
        <v>0.57823106184737461</v>
      </c>
      <c r="AN350" s="65">
        <v>0.57955010837229115</v>
      </c>
      <c r="AO350" s="65">
        <v>0.77544888327844785</v>
      </c>
      <c r="AP350" s="65">
        <v>0.65044048941525867</v>
      </c>
      <c r="AQ350" s="65">
        <v>0.6544558674365879</v>
      </c>
      <c r="AR350" s="65">
        <v>0.62519442546184023</v>
      </c>
      <c r="AS350" s="65" t="e">
        <f>#VALUE!</f>
        <v>#VALUE!</v>
      </c>
      <c r="AT350" s="65" t="e">
        <f>#VALUE!</f>
        <v>#VALUE!</v>
      </c>
      <c r="AU350" s="65" t="e">
        <f>#VALUE!</f>
        <v>#VALUE!</v>
      </c>
      <c r="AV350" s="65" t="e">
        <f>#VALUE!</f>
        <v>#VALUE!</v>
      </c>
      <c r="AW350" s="65" t="e">
        <f>#VALUE!</f>
        <v>#VALUE!</v>
      </c>
      <c r="AX350" s="56" t="str">
        <f>IF('Opportunity List'!$AY350&lt;=0.1,"Early",IF(AND('Opportunity List'!$AY350&gt;0.1,'Opportunity List'!$AY350&lt;=0.25),"Establishing","Mature"))</f>
        <v>Establishing</v>
      </c>
      <c r="AY350" s="105">
        <v>0.25</v>
      </c>
      <c r="AZ350" s="11"/>
      <c r="BA350" s="11"/>
      <c r="BB350" s="11"/>
      <c r="BD350" s="11"/>
      <c r="BE350" s="11"/>
      <c r="BF350" s="11"/>
    </row>
    <row r="351" spans="1:58" x14ac:dyDescent="0.25">
      <c r="A351" s="104">
        <v>216</v>
      </c>
      <c r="B351" s="56" t="s">
        <v>279</v>
      </c>
      <c r="C351" s="56" t="s">
        <v>7</v>
      </c>
      <c r="D351" s="56" t="s">
        <v>205</v>
      </c>
      <c r="E351" s="56" t="s">
        <v>225</v>
      </c>
      <c r="F351" s="56" t="s">
        <v>2</v>
      </c>
      <c r="G351" s="56">
        <v>0</v>
      </c>
      <c r="H351" s="57">
        <v>0</v>
      </c>
      <c r="I351" s="56" t="s">
        <v>174</v>
      </c>
      <c r="J351" s="58">
        <v>14.888616350160442</v>
      </c>
      <c r="K351" s="59">
        <f>('Opportunity List'!$J351*Convert_PJ_to_MWh)/1000</f>
        <v>4135.7267639334896</v>
      </c>
      <c r="L351" s="59">
        <v>149.03051699388348</v>
      </c>
      <c r="M351" s="59">
        <f>'Opportunity List'!$N351/Convert_GJ_to_MWh</f>
        <v>99903.138300000006</v>
      </c>
      <c r="N351" s="59">
        <v>27750.871772200695</v>
      </c>
      <c r="O351" s="60">
        <v>0.3</v>
      </c>
      <c r="P351" s="59">
        <f>'Opportunity List'!$L351*'Opportunity List'!$O351</f>
        <v>44.709155098165041</v>
      </c>
      <c r="Q351" s="60">
        <v>0.89357254504780426</v>
      </c>
      <c r="R351" s="59">
        <f>'Opportunity List'!$J351*'Opportunity List'!$Q351*Convert_PJ_to_MWh</f>
        <v>3695571.8900703676</v>
      </c>
      <c r="S351" s="60">
        <v>4.8522795551491048E-2</v>
      </c>
      <c r="T351" s="59">
        <v>10</v>
      </c>
      <c r="U351" s="59">
        <v>0</v>
      </c>
      <c r="V351" s="59">
        <f>(('Opportunity List'!$R351*'Opportunity List'!$S351)*'Opportunity List'!$O351)*'Opportunity List'!$T351</f>
        <v>537958.43780316541</v>
      </c>
      <c r="W351" s="59">
        <f>'Opportunity List'!$Y351*'Opportunity List'!$P351</f>
        <v>53795.843780316543</v>
      </c>
      <c r="X351" s="59">
        <f>IF('Opportunity List'!$P351=0,0,IF(OR('Opportunity List'!$A351={600,601}),4.52,IF(OR('Opportunity List'!$A351={602,603,604,605}),1.9,('Opportunity List'!$V351/'Opportunity List'!$P351))))</f>
        <v>12032.400000000098</v>
      </c>
      <c r="Y351" s="59">
        <f>IF('Opportunity List'!$X351=0,0,'Opportunity List'!$X351/'Opportunity List'!$T351)</f>
        <v>1203.2400000000098</v>
      </c>
      <c r="Z351" s="61">
        <f>'Opportunity List'!$W351*'Opportunity List'!$H351</f>
        <v>0</v>
      </c>
      <c r="AA351" s="61">
        <f>'Opportunity List'!$Z351+'Opportunity List'!$W351</f>
        <v>53795.843780316543</v>
      </c>
      <c r="AB351" s="61">
        <f>IF('Opportunity List'!$F351="Electricity", 'Opportunity List'!$W351, 0)+IF('Opportunity List'!$G351="Electricity",'Opportunity List'!$Z351,0)</f>
        <v>53795.843780316543</v>
      </c>
      <c r="AC351" s="61">
        <f>IF('Opportunity List'!$F351="Natural Gas",'Opportunity List'!$W351, 0)+IF('Opportunity List'!$G351="Natural Gas",'Opportunity List'!$Z351,0)</f>
        <v>0</v>
      </c>
      <c r="AD351" s="61">
        <f>'Opportunity List'!$Y351*VLOOKUP('Opportunity List'!$T351,'Discount rate'!$B$4:$D$45,3,FALSE)</f>
        <v>9654.2942533118221</v>
      </c>
      <c r="AE351" s="59">
        <v>48905.723905723906</v>
      </c>
      <c r="AF351" s="62" t="s">
        <v>164</v>
      </c>
      <c r="AG351" s="63">
        <v>0</v>
      </c>
      <c r="AH351" s="64">
        <f>'Opportunity List'!$AG351*VLOOKUP('Opportunity List'!$T351,'Discount rate'!$B$4:$D$45,3,FALSE)</f>
        <v>0</v>
      </c>
      <c r="AI351" s="59">
        <f>'Opportunity List'!$AE351-'Opportunity List'!$AH351</f>
        <v>48905.723905723906</v>
      </c>
      <c r="AJ351" s="64">
        <f>'Opportunity List'!$AI351/'Opportunity List'!$AD351</f>
        <v>5.0656964271569844</v>
      </c>
      <c r="AK351" s="59">
        <f>'Opportunity List'!$P351*'Opportunity List'!$AE351</f>
        <v>2186533.5952890478</v>
      </c>
      <c r="AL351" s="59">
        <v>8760</v>
      </c>
      <c r="AM351" s="65">
        <v>0.57823106184737505</v>
      </c>
      <c r="AN351" s="65">
        <v>0.57955010837229093</v>
      </c>
      <c r="AO351" s="65">
        <v>0.77544888327844785</v>
      </c>
      <c r="AP351" s="65">
        <v>0.65044048941525856</v>
      </c>
      <c r="AQ351" s="65">
        <v>0.65445586743658779</v>
      </c>
      <c r="AR351" s="65">
        <v>0.62519442546184023</v>
      </c>
      <c r="AS351" s="65" t="e">
        <f>#VALUE!</f>
        <v>#VALUE!</v>
      </c>
      <c r="AT351" s="65" t="e">
        <f>#VALUE!</f>
        <v>#VALUE!</v>
      </c>
      <c r="AU351" s="65" t="e">
        <f>#VALUE!</f>
        <v>#VALUE!</v>
      </c>
      <c r="AV351" s="65" t="e">
        <f>#VALUE!</f>
        <v>#VALUE!</v>
      </c>
      <c r="AW351" s="65" t="e">
        <f>#VALUE!</f>
        <v>#VALUE!</v>
      </c>
      <c r="AX351" s="56" t="str">
        <f>IF('Opportunity List'!$AY351&lt;=0.1,"Early",IF(AND('Opportunity List'!$AY351&gt;0.1,'Opportunity List'!$AY351&lt;=0.25),"Establishing","Mature"))</f>
        <v>Establishing</v>
      </c>
      <c r="AY351" s="105">
        <v>0.25</v>
      </c>
      <c r="AZ351" s="11"/>
      <c r="BA351" s="11"/>
      <c r="BB351" s="11"/>
      <c r="BD351" s="11"/>
      <c r="BE351" s="11"/>
      <c r="BF351" s="11"/>
    </row>
    <row r="352" spans="1:58" x14ac:dyDescent="0.25">
      <c r="A352" s="104">
        <v>57</v>
      </c>
      <c r="B352" s="56" t="s">
        <v>293</v>
      </c>
      <c r="C352" s="56" t="s">
        <v>7</v>
      </c>
      <c r="D352" s="56" t="s">
        <v>205</v>
      </c>
      <c r="E352" s="56" t="s">
        <v>225</v>
      </c>
      <c r="F352" s="56" t="s">
        <v>2</v>
      </c>
      <c r="G352" s="56">
        <v>0</v>
      </c>
      <c r="H352" s="57">
        <v>0</v>
      </c>
      <c r="I352" s="56" t="s">
        <v>174</v>
      </c>
      <c r="J352" s="58">
        <v>14.888616350160442</v>
      </c>
      <c r="K352" s="59">
        <f>('Opportunity List'!$J352*Convert_PJ_to_MWh)/1000</f>
        <v>4135.7267639334896</v>
      </c>
      <c r="L352" s="59">
        <v>65.308474846616491</v>
      </c>
      <c r="M352" s="59">
        <f>'Opportunity List'!$N352/Convert_GJ_to_MWh</f>
        <v>227973.72600000002</v>
      </c>
      <c r="N352" s="59">
        <v>63326.03505066083</v>
      </c>
      <c r="O352" s="60">
        <v>0.25</v>
      </c>
      <c r="P352" s="59">
        <f>'Opportunity List'!$L352*'Opportunity List'!$O352</f>
        <v>16.327118711654123</v>
      </c>
      <c r="Q352" s="60">
        <v>0.89357254504780426</v>
      </c>
      <c r="R352" s="59">
        <f>'Opportunity List'!$J352*'Opportunity List'!$Q352*Convert_PJ_to_MWh</f>
        <v>3695571.8900703676</v>
      </c>
      <c r="S352" s="60">
        <v>1.799115842898856E-2</v>
      </c>
      <c r="T352" s="59">
        <v>15</v>
      </c>
      <c r="U352" s="59">
        <v>0</v>
      </c>
      <c r="V352" s="59">
        <f>(('Opportunity List'!$R352*'Opportunity List'!$S352)*'Opportunity List'!$O352)*'Opportunity List'!$T352</f>
        <v>249328.57259989757</v>
      </c>
      <c r="W352" s="59">
        <f>'Opportunity List'!$Y352*'Opportunity List'!$P352</f>
        <v>16621.904839993171</v>
      </c>
      <c r="X352" s="59">
        <f>IF('Opportunity List'!$P352=0,0,IF(OR('Opportunity List'!$A352={600,601}),4.52,IF(OR('Opportunity List'!$A352={602,603,604,605}),1.9,('Opportunity List'!$V352/'Opportunity List'!$P352))))</f>
        <v>15270.825000000123</v>
      </c>
      <c r="Y352" s="59">
        <f>IF('Opportunity List'!$X352=0,0,'Opportunity List'!$X352/'Opportunity List'!$T352)</f>
        <v>1018.0550000000081</v>
      </c>
      <c r="Z352" s="61">
        <f>'Opportunity List'!$W352*'Opportunity List'!$H352</f>
        <v>0</v>
      </c>
      <c r="AA352" s="61">
        <f>'Opportunity List'!$Z352+'Opportunity List'!$W352</f>
        <v>16621.904839993171</v>
      </c>
      <c r="AB352" s="61">
        <f>IF('Opportunity List'!$F352="Electricity", 'Opportunity List'!$W352, 0)+IF('Opportunity List'!$G352="Electricity",'Opportunity List'!$Z352,0)</f>
        <v>16621.904839993171</v>
      </c>
      <c r="AC352" s="61">
        <f>IF('Opportunity List'!$F352="Natural Gas",'Opportunity List'!$W352, 0)+IF('Opportunity List'!$G352="Natural Gas",'Opportunity List'!$Z352,0)</f>
        <v>0</v>
      </c>
      <c r="AD352" s="61">
        <f>'Opportunity List'!$Y352*VLOOKUP('Opportunity List'!$T352,'Discount rate'!$B$4:$D$45,3,FALSE)</f>
        <v>10290.412392471473</v>
      </c>
      <c r="AE352" s="59">
        <v>739454.54545454553</v>
      </c>
      <c r="AF352" s="62" t="s">
        <v>164</v>
      </c>
      <c r="AG352" s="63">
        <v>0</v>
      </c>
      <c r="AH352" s="64">
        <f>'Opportunity List'!$AG352*VLOOKUP('Opportunity List'!$T352,'Discount rate'!$B$4:$D$45,3,FALSE)</f>
        <v>0</v>
      </c>
      <c r="AI352" s="59">
        <f>'Opportunity List'!$AE352-'Opportunity List'!$AH352</f>
        <v>739454.54545454553</v>
      </c>
      <c r="AJ352" s="64">
        <f>'Opportunity List'!$AI352/'Opportunity List'!$AD352</f>
        <v>71.858591983692989</v>
      </c>
      <c r="AK352" s="59">
        <f>'Opportunity List'!$P352*'Opportunity List'!$AE352</f>
        <v>12073162.145508604</v>
      </c>
      <c r="AL352" s="59">
        <v>8760</v>
      </c>
      <c r="AM352" s="65">
        <v>0.57823106184737461</v>
      </c>
      <c r="AN352" s="65">
        <v>0.57955010837229115</v>
      </c>
      <c r="AO352" s="65">
        <v>0.77544888327844785</v>
      </c>
      <c r="AP352" s="65">
        <v>0.65044048941525867</v>
      </c>
      <c r="AQ352" s="65">
        <v>0.6544558674365879</v>
      </c>
      <c r="AR352" s="65">
        <v>0.62519442546184023</v>
      </c>
      <c r="AS352" s="65" t="e">
        <f>#VALUE!</f>
        <v>#VALUE!</v>
      </c>
      <c r="AT352" s="65" t="e">
        <f>#VALUE!</f>
        <v>#VALUE!</v>
      </c>
      <c r="AU352" s="65" t="e">
        <f>#VALUE!</f>
        <v>#VALUE!</v>
      </c>
      <c r="AV352" s="65" t="e">
        <f>#VALUE!</f>
        <v>#VALUE!</v>
      </c>
      <c r="AW352" s="65" t="e">
        <f>#VALUE!</f>
        <v>#VALUE!</v>
      </c>
      <c r="AX352" s="56" t="str">
        <f>IF('Opportunity List'!$AY352&lt;=0.1,"Early",IF(AND('Opportunity List'!$AY352&gt;0.1,'Opportunity List'!$AY352&lt;=0.25),"Establishing","Mature"))</f>
        <v>Establishing</v>
      </c>
      <c r="AY352" s="105">
        <v>0.25</v>
      </c>
      <c r="AZ352" s="11"/>
      <c r="BA352" s="11"/>
      <c r="BB352" s="11"/>
      <c r="BD352" s="11"/>
      <c r="BE352" s="11"/>
      <c r="BF352" s="11"/>
    </row>
    <row r="353" spans="1:58" x14ac:dyDescent="0.25">
      <c r="A353" s="104">
        <v>138</v>
      </c>
      <c r="B353" s="56" t="s">
        <v>311</v>
      </c>
      <c r="C353" s="56" t="s">
        <v>7</v>
      </c>
      <c r="D353" s="56" t="s">
        <v>205</v>
      </c>
      <c r="E353" s="56" t="s">
        <v>225</v>
      </c>
      <c r="F353" s="56" t="s">
        <v>2</v>
      </c>
      <c r="G353" s="56">
        <v>0</v>
      </c>
      <c r="H353" s="57">
        <v>0</v>
      </c>
      <c r="I353" s="56" t="s">
        <v>174</v>
      </c>
      <c r="J353" s="58">
        <v>14.888616350160442</v>
      </c>
      <c r="K353" s="59">
        <f>('Opportunity List'!$J353*Convert_PJ_to_MWh)/1000</f>
        <v>4135.7267639334896</v>
      </c>
      <c r="L353" s="59">
        <v>111.42724576601698</v>
      </c>
      <c r="M353" s="59">
        <f>'Opportunity List'!$N353/Convert_GJ_to_MWh</f>
        <v>133617.3774</v>
      </c>
      <c r="N353" s="59">
        <v>37115.938196359413</v>
      </c>
      <c r="O353" s="60">
        <v>0.25</v>
      </c>
      <c r="P353" s="59">
        <f>'Opportunity List'!$L353*'Opportunity List'!$O353</f>
        <v>27.856811441504245</v>
      </c>
      <c r="Q353" s="60">
        <v>0.89357254504780426</v>
      </c>
      <c r="R353" s="59">
        <f>'Opportunity List'!$J353*'Opportunity List'!$Q353*Convert_PJ_to_MWh</f>
        <v>3695571.8900703676</v>
      </c>
      <c r="S353" s="60">
        <v>5.0833313657056997E-2</v>
      </c>
      <c r="T353" s="59">
        <v>15</v>
      </c>
      <c r="U353" s="59">
        <v>0</v>
      </c>
      <c r="V353" s="59">
        <f>(('Opportunity List'!$R353*'Opportunity List'!$S353)*'Opportunity List'!$O353)*'Opportunity List'!$T353</f>
        <v>704468.11886306235</v>
      </c>
      <c r="W353" s="59">
        <f>'Opportunity List'!$Y353*'Opportunity List'!$P353</f>
        <v>46964.541257537487</v>
      </c>
      <c r="X353" s="59">
        <f>IF('Opportunity List'!$P353=0,0,IF(OR('Opportunity List'!$A353={600,601}),4.52,IF(OR('Opportunity List'!$A353={602,603,604,605}),1.9,('Opportunity List'!$V353/'Opportunity List'!$P353))))</f>
        <v>25288.900000000202</v>
      </c>
      <c r="Y353" s="59">
        <f>IF('Opportunity List'!$X353=0,0,'Opportunity List'!$X353/'Opportunity List'!$T353)</f>
        <v>1685.9266666666801</v>
      </c>
      <c r="Z353" s="61">
        <f>'Opportunity List'!$W353*'Opportunity List'!$H353</f>
        <v>0</v>
      </c>
      <c r="AA353" s="61">
        <f>'Opportunity List'!$Z353+'Opportunity List'!$W353</f>
        <v>46964.541257537487</v>
      </c>
      <c r="AB353" s="61">
        <f>IF('Opportunity List'!$F353="Electricity", 'Opportunity List'!$W353, 0)+IF('Opportunity List'!$G353="Electricity",'Opportunity List'!$Z353,0)</f>
        <v>46964.541257537487</v>
      </c>
      <c r="AC353" s="61">
        <f>IF('Opportunity List'!$F353="Natural Gas",'Opportunity List'!$W353, 0)+IF('Opportunity List'!$G353="Natural Gas",'Opportunity List'!$Z353,0)</f>
        <v>0</v>
      </c>
      <c r="AD353" s="61">
        <f>'Opportunity List'!$Y353*VLOOKUP('Opportunity List'!$T353,'Discount rate'!$B$4:$D$45,3,FALSE)</f>
        <v>17041.201765587117</v>
      </c>
      <c r="AE353" s="59">
        <v>5842450.3606434716</v>
      </c>
      <c r="AF353" s="62" t="s">
        <v>168</v>
      </c>
      <c r="AG353" s="63">
        <v>0</v>
      </c>
      <c r="AH353" s="64">
        <f>'Opportunity List'!$AG353*VLOOKUP('Opportunity List'!$T353,'Discount rate'!$B$4:$D$45,3,FALSE)</f>
        <v>0</v>
      </c>
      <c r="AI353" s="59">
        <f>'Opportunity List'!$AE353-'Opportunity List'!$AH353</f>
        <v>5842450.3606434716</v>
      </c>
      <c r="AJ353" s="64">
        <f>'Opportunity List'!$AI353/'Opportunity List'!$AD353</f>
        <v>342.84262583180458</v>
      </c>
      <c r="AK353" s="59">
        <f>'Opportunity List'!$P353*'Opportunity List'!$AE353</f>
        <v>162752038.05279365</v>
      </c>
      <c r="AL353" s="59">
        <v>8760</v>
      </c>
      <c r="AM353" s="65">
        <v>0.57823106184737461</v>
      </c>
      <c r="AN353" s="65">
        <v>0.57955010837229115</v>
      </c>
      <c r="AO353" s="65">
        <v>0.77544888327844785</v>
      </c>
      <c r="AP353" s="65">
        <v>0.65044048941525867</v>
      </c>
      <c r="AQ353" s="65">
        <v>0.6544558674365879</v>
      </c>
      <c r="AR353" s="65">
        <v>0.62519442546184023</v>
      </c>
      <c r="AS353" s="65" t="e">
        <f>#VALUE!</f>
        <v>#VALUE!</v>
      </c>
      <c r="AT353" s="65" t="e">
        <f>#VALUE!</f>
        <v>#VALUE!</v>
      </c>
      <c r="AU353" s="65" t="e">
        <f>#VALUE!</f>
        <v>#VALUE!</v>
      </c>
      <c r="AV353" s="65" t="e">
        <f>#VALUE!</f>
        <v>#VALUE!</v>
      </c>
      <c r="AW353" s="65" t="e">
        <f>#VALUE!</f>
        <v>#VALUE!</v>
      </c>
      <c r="AX353" s="56" t="str">
        <f>IF('Opportunity List'!$AY353&lt;=0.1,"Early",IF(AND('Opportunity List'!$AY353&gt;0.1,'Opportunity List'!$AY353&lt;=0.25),"Establishing","Mature"))</f>
        <v>Establishing</v>
      </c>
      <c r="AY353" s="105">
        <v>0.25</v>
      </c>
      <c r="AZ353" s="11"/>
      <c r="BA353" s="11"/>
      <c r="BB353" s="11"/>
      <c r="BD353" s="11"/>
      <c r="BE353" s="11"/>
      <c r="BF353" s="11"/>
    </row>
    <row r="354" spans="1:58" x14ac:dyDescent="0.25">
      <c r="A354" s="104">
        <v>179</v>
      </c>
      <c r="B354" s="56" t="s">
        <v>319</v>
      </c>
      <c r="C354" s="56" t="s">
        <v>7</v>
      </c>
      <c r="D354" s="56" t="s">
        <v>205</v>
      </c>
      <c r="E354" s="56" t="s">
        <v>225</v>
      </c>
      <c r="F354" s="56" t="s">
        <v>2</v>
      </c>
      <c r="G354" s="56">
        <v>0</v>
      </c>
      <c r="H354" s="57">
        <v>0</v>
      </c>
      <c r="I354" s="56" t="s">
        <v>174</v>
      </c>
      <c r="J354" s="58">
        <v>14.888616350160442</v>
      </c>
      <c r="K354" s="59">
        <f>('Opportunity List'!$J354*Convert_PJ_to_MWh)/1000</f>
        <v>4135.7267639334896</v>
      </c>
      <c r="L354" s="59">
        <v>90.162657529515258</v>
      </c>
      <c r="M354" s="59">
        <f>'Opportunity List'!$N354/Convert_GJ_to_MWh</f>
        <v>165130.62900000002</v>
      </c>
      <c r="N354" s="59">
        <v>45869.619203362359</v>
      </c>
      <c r="O354" s="60">
        <v>0.45</v>
      </c>
      <c r="P354" s="59">
        <f>'Opportunity List'!$L354*'Opportunity List'!$O354</f>
        <v>40.573195888281866</v>
      </c>
      <c r="Q354" s="60">
        <v>0.89357254504780426</v>
      </c>
      <c r="R354" s="59">
        <f>'Opportunity List'!$J354*'Opportunity List'!$Q354*Convert_PJ_to_MWh</f>
        <v>3695571.8900703676</v>
      </c>
      <c r="S354" s="60">
        <v>2.3172527368808479E-2</v>
      </c>
      <c r="T354" s="59">
        <v>15</v>
      </c>
      <c r="U354" s="59">
        <v>0</v>
      </c>
      <c r="V354" s="59">
        <f>(('Opportunity List'!$R354*'Opportunity List'!$S354)*'Opportunity List'!$O354)*'Opportunity List'!$T354</f>
        <v>578041.25017087045</v>
      </c>
      <c r="W354" s="59">
        <f>'Opportunity List'!$Y354*'Opportunity List'!$P354</f>
        <v>38536.083344724699</v>
      </c>
      <c r="X354" s="59">
        <f>IF('Opportunity List'!$P354=0,0,IF(OR('Opportunity List'!$A354={600,601}),4.52,IF(OR('Opportunity List'!$A354={602,603,604,605}),1.9,('Opportunity List'!$V354/'Opportunity List'!$P354))))</f>
        <v>14246.875000000116</v>
      </c>
      <c r="Y354" s="59">
        <f>IF('Opportunity List'!$X354=0,0,'Opportunity List'!$X354/'Opportunity List'!$T354)</f>
        <v>949.79166666667447</v>
      </c>
      <c r="Z354" s="61">
        <f>'Opportunity List'!$W354*'Opportunity List'!$H354</f>
        <v>0</v>
      </c>
      <c r="AA354" s="61">
        <f>'Opportunity List'!$Z354+'Opportunity List'!$W354</f>
        <v>38536.083344724699</v>
      </c>
      <c r="AB354" s="61">
        <f>IF('Opportunity List'!$F354="Electricity", 'Opportunity List'!$W354, 0)+IF('Opportunity List'!$G354="Electricity",'Opportunity List'!$Z354,0)</f>
        <v>38536.083344724699</v>
      </c>
      <c r="AC354" s="61">
        <f>IF('Opportunity List'!$F354="Natural Gas",'Opportunity List'!$W354, 0)+IF('Opportunity List'!$G354="Natural Gas",'Opportunity List'!$Z354,0)</f>
        <v>0</v>
      </c>
      <c r="AD354" s="61">
        <f>'Opportunity List'!$Y354*VLOOKUP('Opportunity List'!$T354,'Discount rate'!$B$4:$D$45,3,FALSE)</f>
        <v>9600.4124894360357</v>
      </c>
      <c r="AE354" s="59">
        <v>163910.25065469509</v>
      </c>
      <c r="AF354" s="62" t="s">
        <v>164</v>
      </c>
      <c r="AG354" s="63">
        <v>0</v>
      </c>
      <c r="AH354" s="64">
        <f>'Opportunity List'!$AG354*VLOOKUP('Opportunity List'!$T354,'Discount rate'!$B$4:$D$45,3,FALSE)</f>
        <v>0</v>
      </c>
      <c r="AI354" s="59">
        <f>'Opportunity List'!$AE354-'Opportunity List'!$AH354</f>
        <v>163910.25065469509</v>
      </c>
      <c r="AJ354" s="64">
        <f>'Opportunity List'!$AI354/'Opportunity List'!$AD354</f>
        <v>17.073250845737753</v>
      </c>
      <c r="AK354" s="59">
        <f>'Opportunity List'!$P354*'Opportunity List'!$AE354</f>
        <v>6650362.7079103244</v>
      </c>
      <c r="AL354" s="59">
        <v>8760</v>
      </c>
      <c r="AM354" s="65">
        <v>0.57823106184737461</v>
      </c>
      <c r="AN354" s="65">
        <v>0.57955010837229115</v>
      </c>
      <c r="AO354" s="65">
        <v>0.77544888327844785</v>
      </c>
      <c r="AP354" s="65">
        <v>0.65044048941525867</v>
      </c>
      <c r="AQ354" s="65">
        <v>0.6544558674365879</v>
      </c>
      <c r="AR354" s="65">
        <v>0.62519442546184023</v>
      </c>
      <c r="AS354" s="65" t="e">
        <f>#VALUE!</f>
        <v>#VALUE!</v>
      </c>
      <c r="AT354" s="65" t="e">
        <f>#VALUE!</f>
        <v>#VALUE!</v>
      </c>
      <c r="AU354" s="65" t="e">
        <f>#VALUE!</f>
        <v>#VALUE!</v>
      </c>
      <c r="AV354" s="65" t="e">
        <f>#VALUE!</f>
        <v>#VALUE!</v>
      </c>
      <c r="AW354" s="65" t="e">
        <f>#VALUE!</f>
        <v>#VALUE!</v>
      </c>
      <c r="AX354" s="56" t="str">
        <f>IF('Opportunity List'!$AY354&lt;=0.1,"Early",IF(AND('Opportunity List'!$AY354&gt;0.1,'Opportunity List'!$AY354&lt;=0.25),"Establishing","Mature"))</f>
        <v>Establishing</v>
      </c>
      <c r="AY354" s="105">
        <v>0.25</v>
      </c>
      <c r="AZ354" s="11"/>
      <c r="BA354" s="11"/>
      <c r="BB354" s="11"/>
      <c r="BD354" s="11"/>
      <c r="BE354" s="11"/>
      <c r="BF354" s="11"/>
    </row>
    <row r="355" spans="1:58" x14ac:dyDescent="0.25">
      <c r="A355" s="104">
        <v>159</v>
      </c>
      <c r="B355" s="56" t="s">
        <v>228</v>
      </c>
      <c r="C355" s="56" t="s">
        <v>7</v>
      </c>
      <c r="D355" s="56" t="s">
        <v>205</v>
      </c>
      <c r="E355" s="56" t="s">
        <v>173</v>
      </c>
      <c r="F355" s="56" t="s">
        <v>167</v>
      </c>
      <c r="G355" s="56">
        <v>0</v>
      </c>
      <c r="H355" s="57">
        <v>0</v>
      </c>
      <c r="I355" s="56" t="s">
        <v>174</v>
      </c>
      <c r="J355" s="58">
        <v>24.562528601861381</v>
      </c>
      <c r="K355" s="59">
        <f>('Opportunity List'!$J355*Convert_PJ_to_MWh)/1000</f>
        <v>6822.9246116282166</v>
      </c>
      <c r="L355" s="59">
        <v>67.295015032083029</v>
      </c>
      <c r="M355" s="59">
        <f>'Opportunity List'!$N355/Convert_GJ_to_MWh</f>
        <v>364997.74300000002</v>
      </c>
      <c r="N355" s="59">
        <v>101388.26202555504</v>
      </c>
      <c r="O355" s="60">
        <v>0.4</v>
      </c>
      <c r="P355" s="59">
        <f>'Opportunity List'!$L355*'Opportunity List'!$O355</f>
        <v>26.918006012833214</v>
      </c>
      <c r="Q355" s="60">
        <v>0.60545056624069482</v>
      </c>
      <c r="R355" s="59">
        <f>'Opportunity List'!$J355*'Opportunity List'!$Q355*Convert_PJ_to_MWh</f>
        <v>4130943.5695278761</v>
      </c>
      <c r="S355" s="60">
        <v>0.26177833137499168</v>
      </c>
      <c r="T355" s="59">
        <v>10</v>
      </c>
      <c r="U355" s="59">
        <v>0</v>
      </c>
      <c r="V355" s="59">
        <f>(('Opportunity List'!$R355*'Opportunity List'!$S355)*'Opportunity List'!$O355)*'Opportunity List'!$T355</f>
        <v>4325566.0585410371</v>
      </c>
      <c r="W355" s="59">
        <f>'Opportunity List'!$Y355*'Opportunity List'!$P355</f>
        <v>432556.60585410369</v>
      </c>
      <c r="X355" s="59">
        <f>IF('Opportunity List'!$P355=0,0,IF(OR('Opportunity List'!$A355={600,601}),4.52,IF(OR('Opportunity List'!$A355={602,603,604,605}),1.9,('Opportunity List'!$V355/'Opportunity List'!$P355))))</f>
        <v>160694.14861111238</v>
      </c>
      <c r="Y355" s="59">
        <f>IF('Opportunity List'!$X355=0,0,'Opportunity List'!$X355/'Opportunity List'!$T355)</f>
        <v>16069.414861111238</v>
      </c>
      <c r="Z355" s="61">
        <f>'Opportunity List'!$W355*'Opportunity List'!$H355</f>
        <v>0</v>
      </c>
      <c r="AA355" s="61">
        <f>'Opportunity List'!$Z355+'Opportunity List'!$W355</f>
        <v>432556.60585410369</v>
      </c>
      <c r="AB355" s="61">
        <f>IF('Opportunity List'!$F355="Electricity", 'Opportunity List'!$W355, 0)+IF('Opportunity List'!$G355="Electricity",'Opportunity List'!$Z355,0)</f>
        <v>0</v>
      </c>
      <c r="AC355" s="61">
        <f>IF('Opportunity List'!$F355="Natural Gas",'Opportunity List'!$W355, 0)+IF('Opportunity List'!$G355="Natural Gas",'Opportunity List'!$Z355,0)</f>
        <v>432556.60585410369</v>
      </c>
      <c r="AD355" s="61">
        <f>'Opportunity List'!$Y355*VLOOKUP('Opportunity List'!$T355,'Discount rate'!$B$4:$D$45,3,FALSE)</f>
        <v>128934.26045320016</v>
      </c>
      <c r="AE355" s="59">
        <v>73498.130190796859</v>
      </c>
      <c r="AF355" s="62" t="s">
        <v>164</v>
      </c>
      <c r="AG355" s="63">
        <v>0</v>
      </c>
      <c r="AH355" s="64">
        <f>'Opportunity List'!$AG355*VLOOKUP('Opportunity List'!$T355,'Discount rate'!$B$4:$D$45,3,FALSE)</f>
        <v>0</v>
      </c>
      <c r="AI355" s="59">
        <f>'Opportunity List'!$AE355-'Opportunity List'!$AH355</f>
        <v>73498.130190796859</v>
      </c>
      <c r="AJ355" s="64">
        <f>'Opportunity List'!$AI355/'Opportunity List'!$AD355</f>
        <v>0.57004344642341831</v>
      </c>
      <c r="AK355" s="59">
        <f>'Opportunity List'!$P355*'Opportunity List'!$AE355</f>
        <v>1978423.1104078682</v>
      </c>
      <c r="AL355" s="59">
        <v>8760</v>
      </c>
      <c r="AM355" s="65" t="s">
        <v>175</v>
      </c>
      <c r="AN355" s="65" t="s">
        <v>175</v>
      </c>
      <c r="AO355" s="65" t="s">
        <v>175</v>
      </c>
      <c r="AP355" s="65" t="s">
        <v>175</v>
      </c>
      <c r="AQ355" s="65" t="s">
        <v>175</v>
      </c>
      <c r="AR355" s="65" t="s">
        <v>175</v>
      </c>
      <c r="AS355" s="65" t="e">
        <f>#VALUE!</f>
        <v>#VALUE!</v>
      </c>
      <c r="AT355" s="65" t="e">
        <f>#VALUE!</f>
        <v>#VALUE!</v>
      </c>
      <c r="AU355" s="65" t="e">
        <f>#VALUE!</f>
        <v>#VALUE!</v>
      </c>
      <c r="AV355" s="65" t="e">
        <f>#VALUE!</f>
        <v>#VALUE!</v>
      </c>
      <c r="AW355" s="65" t="e">
        <f>#VALUE!</f>
        <v>#VALUE!</v>
      </c>
      <c r="AX355" s="56" t="str">
        <f>IF('Opportunity List'!$AY355&lt;=0.1,"Early",IF(AND('Opportunity List'!$AY355&gt;0.1,'Opportunity List'!$AY355&lt;=0.25),"Establishing","Mature"))</f>
        <v>Establishing</v>
      </c>
      <c r="AY355" s="105">
        <v>0.25</v>
      </c>
      <c r="AZ355" s="11"/>
      <c r="BA355" s="11"/>
      <c r="BB355" s="11"/>
      <c r="BD355" s="11"/>
      <c r="BE355" s="11"/>
      <c r="BF355" s="11"/>
    </row>
    <row r="356" spans="1:58" x14ac:dyDescent="0.25">
      <c r="A356" s="104">
        <v>182</v>
      </c>
      <c r="B356" s="56" t="s">
        <v>261</v>
      </c>
      <c r="C356" s="56" t="s">
        <v>7</v>
      </c>
      <c r="D356" s="56" t="s">
        <v>205</v>
      </c>
      <c r="E356" s="56" t="s">
        <v>173</v>
      </c>
      <c r="F356" s="56" t="s">
        <v>167</v>
      </c>
      <c r="G356" s="56">
        <v>0</v>
      </c>
      <c r="H356" s="57">
        <v>0</v>
      </c>
      <c r="I356" s="56" t="s">
        <v>174</v>
      </c>
      <c r="J356" s="58">
        <v>24.562528601861381</v>
      </c>
      <c r="K356" s="59">
        <f>('Opportunity List'!$J356*Convert_PJ_to_MWh)/1000</f>
        <v>6822.9246116282166</v>
      </c>
      <c r="L356" s="59">
        <v>600.34532438435201</v>
      </c>
      <c r="M356" s="59">
        <f>'Opportunity List'!$N356/Convert_GJ_to_MWh</f>
        <v>40914</v>
      </c>
      <c r="N356" s="59">
        <v>11365.000009091998</v>
      </c>
      <c r="O356" s="60">
        <v>0.3</v>
      </c>
      <c r="P356" s="59">
        <f>'Opportunity List'!$L356*'Opportunity List'!$O356</f>
        <v>180.10359731530559</v>
      </c>
      <c r="Q356" s="60">
        <v>0.60545056624069482</v>
      </c>
      <c r="R356" s="59">
        <f>'Opportunity List'!$J356*'Opportunity List'!$Q356*Convert_PJ_to_MWh</f>
        <v>4130943.5695278761</v>
      </c>
      <c r="S356" s="60">
        <v>0.4148735294205686</v>
      </c>
      <c r="T356" s="59">
        <v>15</v>
      </c>
      <c r="U356" s="59">
        <v>0</v>
      </c>
      <c r="V356" s="59">
        <f>(('Opportunity List'!$R356*'Opportunity List'!$S356)*'Opportunity List'!$O356)*'Opportunity List'!$T356</f>
        <v>7712186.1233725436</v>
      </c>
      <c r="W356" s="59">
        <f>'Opportunity List'!$Y356*'Opportunity List'!$P356</f>
        <v>514145.7415581696</v>
      </c>
      <c r="X356" s="59">
        <f>IF('Opportunity List'!$P356=0,0,IF(OR('Opportunity List'!$A356={600,601}),4.52,IF(OR('Opportunity List'!$A356={602,603,604,605}),1.9,('Opportunity List'!$V356/'Opportunity List'!$P356))))</f>
        <v>42820.833333333678</v>
      </c>
      <c r="Y356" s="59">
        <f>IF('Opportunity List'!$X356=0,0,'Opportunity List'!$X356/'Opportunity List'!$T356)</f>
        <v>2854.7222222222454</v>
      </c>
      <c r="Z356" s="61">
        <f>'Opportunity List'!$W356*'Opportunity List'!$H356</f>
        <v>0</v>
      </c>
      <c r="AA356" s="61">
        <f>'Opportunity List'!$Z356+'Opportunity List'!$W356</f>
        <v>514145.7415581696</v>
      </c>
      <c r="AB356" s="61">
        <f>IF('Opportunity List'!$F356="Electricity", 'Opportunity List'!$W356, 0)+IF('Opportunity List'!$G356="Electricity",'Opportunity List'!$Z356,0)</f>
        <v>0</v>
      </c>
      <c r="AC356" s="61">
        <f>IF('Opportunity List'!$F356="Natural Gas",'Opportunity List'!$W356, 0)+IF('Opportunity List'!$G356="Natural Gas",'Opportunity List'!$Z356,0)</f>
        <v>514145.7415581696</v>
      </c>
      <c r="AD356" s="61">
        <f>'Opportunity List'!$Y356*VLOOKUP('Opportunity List'!$T356,'Discount rate'!$B$4:$D$45,3,FALSE)</f>
        <v>28855.286730696538</v>
      </c>
      <c r="AE356" s="59">
        <v>321666.6394733091</v>
      </c>
      <c r="AF356" s="62" t="s">
        <v>164</v>
      </c>
      <c r="AG356" s="63">
        <v>0</v>
      </c>
      <c r="AH356" s="64">
        <f>'Opportunity List'!$AG356*VLOOKUP('Opportunity List'!$T356,'Discount rate'!$B$4:$D$45,3,FALSE)</f>
        <v>0</v>
      </c>
      <c r="AI356" s="59">
        <f>'Opportunity List'!$AE356-'Opportunity List'!$AH356</f>
        <v>321666.6394733091</v>
      </c>
      <c r="AJ356" s="64">
        <f>'Opportunity List'!$AI356/'Opportunity List'!$AD356</f>
        <v>11.147580770047139</v>
      </c>
      <c r="AK356" s="59">
        <f>'Opportunity List'!$P356*'Opportunity List'!$AE356</f>
        <v>57933318.905468442</v>
      </c>
      <c r="AL356" s="59">
        <v>8760</v>
      </c>
      <c r="AM356" s="65" t="s">
        <v>175</v>
      </c>
      <c r="AN356" s="65" t="s">
        <v>175</v>
      </c>
      <c r="AO356" s="65" t="s">
        <v>175</v>
      </c>
      <c r="AP356" s="65" t="s">
        <v>175</v>
      </c>
      <c r="AQ356" s="65" t="s">
        <v>175</v>
      </c>
      <c r="AR356" s="65" t="s">
        <v>175</v>
      </c>
      <c r="AS356" s="65" t="e">
        <f>#VALUE!</f>
        <v>#VALUE!</v>
      </c>
      <c r="AT356" s="65" t="e">
        <f>#VALUE!</f>
        <v>#VALUE!</v>
      </c>
      <c r="AU356" s="65" t="e">
        <f>#VALUE!</f>
        <v>#VALUE!</v>
      </c>
      <c r="AV356" s="65" t="e">
        <f>#VALUE!</f>
        <v>#VALUE!</v>
      </c>
      <c r="AW356" s="65" t="e">
        <f>#VALUE!</f>
        <v>#VALUE!</v>
      </c>
      <c r="AX356" s="56" t="str">
        <f>IF('Opportunity List'!$AY356&lt;=0.1,"Early",IF(AND('Opportunity List'!$AY356&gt;0.1,'Opportunity List'!$AY356&lt;=0.25),"Establishing","Mature"))</f>
        <v>Establishing</v>
      </c>
      <c r="AY356" s="105">
        <v>0.25</v>
      </c>
      <c r="AZ356" s="11"/>
      <c r="BA356" s="11"/>
      <c r="BB356" s="11"/>
      <c r="BD356" s="11"/>
      <c r="BE356" s="11"/>
      <c r="BF356" s="11"/>
    </row>
    <row r="357" spans="1:58" x14ac:dyDescent="0.25">
      <c r="A357" s="104">
        <v>443</v>
      </c>
      <c r="B357" s="56" t="s">
        <v>280</v>
      </c>
      <c r="C357" s="56" t="s">
        <v>7</v>
      </c>
      <c r="D357" s="56" t="s">
        <v>205</v>
      </c>
      <c r="E357" s="56" t="s">
        <v>173</v>
      </c>
      <c r="F357" s="56" t="s">
        <v>2</v>
      </c>
      <c r="G357" s="56">
        <v>0</v>
      </c>
      <c r="H357" s="57">
        <v>0</v>
      </c>
      <c r="I357" s="56" t="s">
        <v>174</v>
      </c>
      <c r="J357" s="58">
        <v>14.888616350160442</v>
      </c>
      <c r="K357" s="59">
        <f>('Opportunity List'!$J357*Convert_PJ_to_MWh)/1000</f>
        <v>4135.7267639334896</v>
      </c>
      <c r="L357" s="59">
        <v>396.14180322457901</v>
      </c>
      <c r="M357" s="59">
        <f>'Opportunity List'!$N357/Convert_GJ_to_MWh</f>
        <v>37584.0576</v>
      </c>
      <c r="N357" s="59">
        <v>10440.016008352011</v>
      </c>
      <c r="O357" s="60">
        <v>0.3</v>
      </c>
      <c r="P357" s="59">
        <f>'Opportunity List'!$L357*'Opportunity List'!$O357</f>
        <v>118.84254096737369</v>
      </c>
      <c r="Q357" s="60">
        <v>1.8445230253910472E-2</v>
      </c>
      <c r="R357" s="59">
        <f>'Opportunity List'!$J357*'Opportunity List'!$Q357*Convert_PJ_to_MWh</f>
        <v>76284.432428013257</v>
      </c>
      <c r="S357" s="60">
        <v>0.51929573389486283</v>
      </c>
      <c r="T357" s="59">
        <v>10</v>
      </c>
      <c r="U357" s="59">
        <v>0</v>
      </c>
      <c r="V357" s="59">
        <f>(('Opportunity List'!$R357*'Opportunity List'!$S357)*'Opportunity List'!$O357)*'Opportunity List'!$T357</f>
        <v>118842.54096737465</v>
      </c>
      <c r="W357" s="59">
        <f>'Opportunity List'!$Y357*'Opportunity List'!$P357</f>
        <v>11884.254096737466</v>
      </c>
      <c r="X357" s="59">
        <f>IF('Opportunity List'!$P357=0,0,IF(OR('Opportunity List'!$A357={600,601}),4.52,IF(OR('Opportunity List'!$A357={602,603,604,605}),1.9,('Opportunity List'!$V357/'Opportunity List'!$P357))))</f>
        <v>1000.0000000000081</v>
      </c>
      <c r="Y357" s="59">
        <f>IF('Opportunity List'!$X357=0,0,'Opportunity List'!$X357/'Opportunity List'!$T357)</f>
        <v>100.00000000000081</v>
      </c>
      <c r="Z357" s="61">
        <f>'Opportunity List'!$W357*'Opportunity List'!$H357</f>
        <v>0</v>
      </c>
      <c r="AA357" s="61">
        <f>'Opportunity List'!$Z357+'Opportunity List'!$W357</f>
        <v>11884.254096737466</v>
      </c>
      <c r="AB357" s="61">
        <f>IF('Opportunity List'!$F357="Electricity", 'Opportunity List'!$W357, 0)+IF('Opportunity List'!$G357="Electricity",'Opportunity List'!$Z357,0)</f>
        <v>11884.254096737466</v>
      </c>
      <c r="AC357" s="61">
        <f>IF('Opportunity List'!$F357="Natural Gas",'Opportunity List'!$W357, 0)+IF('Opportunity List'!$G357="Natural Gas",'Opportunity List'!$Z357,0)</f>
        <v>0</v>
      </c>
      <c r="AD357" s="61">
        <f>'Opportunity List'!$Y357*VLOOKUP('Opportunity List'!$T357,'Discount rate'!$B$4:$D$45,3,FALSE)</f>
        <v>802.35815409326665</v>
      </c>
      <c r="AE357" s="59">
        <v>70424.242424242431</v>
      </c>
      <c r="AF357" s="62" t="s">
        <v>164</v>
      </c>
      <c r="AG357" s="63">
        <v>0</v>
      </c>
      <c r="AH357" s="64">
        <f>'Opportunity List'!$AG357*VLOOKUP('Opportunity List'!$T357,'Discount rate'!$B$4:$D$45,3,FALSE)</f>
        <v>0</v>
      </c>
      <c r="AI357" s="59">
        <f>'Opportunity List'!$AE357-'Opportunity List'!$AH357</f>
        <v>70424.242424242431</v>
      </c>
      <c r="AJ357" s="64">
        <f>'Opportunity List'!$AI357/'Opportunity List'!$AD357</f>
        <v>87.77157939377814</v>
      </c>
      <c r="AK357" s="59">
        <f>'Opportunity List'!$P357*'Opportunity List'!$AE357</f>
        <v>8369395.9153992878</v>
      </c>
      <c r="AL357" s="59">
        <v>8760</v>
      </c>
      <c r="AM357" s="65">
        <v>0.57823106184737505</v>
      </c>
      <c r="AN357" s="65">
        <v>0.57955010837229093</v>
      </c>
      <c r="AO357" s="65">
        <v>0.77544888327844785</v>
      </c>
      <c r="AP357" s="65">
        <v>0.65044048941525856</v>
      </c>
      <c r="AQ357" s="65">
        <v>0.65445586743658779</v>
      </c>
      <c r="AR357" s="65">
        <v>0.62519442546184023</v>
      </c>
      <c r="AS357" s="65" t="e">
        <f>#VALUE!</f>
        <v>#VALUE!</v>
      </c>
      <c r="AT357" s="65" t="e">
        <f>#VALUE!</f>
        <v>#VALUE!</v>
      </c>
      <c r="AU357" s="65" t="e">
        <f>#VALUE!</f>
        <v>#VALUE!</v>
      </c>
      <c r="AV357" s="65" t="e">
        <f>#VALUE!</f>
        <v>#VALUE!</v>
      </c>
      <c r="AW357" s="65" t="e">
        <f>#VALUE!</f>
        <v>#VALUE!</v>
      </c>
      <c r="AX357" s="56" t="str">
        <f>IF('Opportunity List'!$AY357&lt;=0.1,"Early",IF(AND('Opportunity List'!$AY357&gt;0.1,'Opportunity List'!$AY357&lt;=0.25),"Establishing","Mature"))</f>
        <v>Establishing</v>
      </c>
      <c r="AY357" s="105">
        <v>0.25</v>
      </c>
      <c r="AZ357" s="11"/>
      <c r="BA357" s="11"/>
      <c r="BB357" s="11"/>
      <c r="BD357" s="11"/>
      <c r="BE357" s="11"/>
      <c r="BF357" s="11"/>
    </row>
    <row r="358" spans="1:58" x14ac:dyDescent="0.25">
      <c r="A358" s="104">
        <v>148</v>
      </c>
      <c r="B358" s="56" t="s">
        <v>280</v>
      </c>
      <c r="C358" s="56" t="s">
        <v>7</v>
      </c>
      <c r="D358" s="56" t="s">
        <v>205</v>
      </c>
      <c r="E358" s="56" t="s">
        <v>173</v>
      </c>
      <c r="F358" s="56" t="s">
        <v>167</v>
      </c>
      <c r="G358" s="56">
        <v>0</v>
      </c>
      <c r="H358" s="57">
        <v>0</v>
      </c>
      <c r="I358" s="56" t="s">
        <v>174</v>
      </c>
      <c r="J358" s="58">
        <v>24.562528601861381</v>
      </c>
      <c r="K358" s="59">
        <f>('Opportunity List'!$J358*Convert_PJ_to_MWh)/1000</f>
        <v>6822.9246116282166</v>
      </c>
      <c r="L358" s="59">
        <v>38.621654121924678</v>
      </c>
      <c r="M358" s="59">
        <f>'Opportunity List'!$N358/Convert_GJ_to_MWh</f>
        <v>635978.16200000001</v>
      </c>
      <c r="N358" s="59">
        <v>176660.60069688404</v>
      </c>
      <c r="O358" s="60">
        <v>0.62317679062479947</v>
      </c>
      <c r="P358" s="59">
        <f>'Opportunity List'!$L358*'Opportunity List'!$O358</f>
        <v>24.06811846432208</v>
      </c>
      <c r="Q358" s="60">
        <v>0.60545056624069482</v>
      </c>
      <c r="R358" s="59">
        <f>'Opportunity List'!$J358*'Opportunity List'!$Q358*Convert_PJ_to_MWh</f>
        <v>4130943.5695278761</v>
      </c>
      <c r="S358" s="60">
        <v>5.9971778027710046E-2</v>
      </c>
      <c r="T358" s="59">
        <v>10</v>
      </c>
      <c r="U358" s="59">
        <v>0</v>
      </c>
      <c r="V358" s="59">
        <f>(('Opportunity List'!$R358*'Opportunity List'!$S358)*'Opportunity List'!$O358)*'Opportunity List'!$T358</f>
        <v>1543858.373011902</v>
      </c>
      <c r="W358" s="59">
        <f>'Opportunity List'!$Y358*'Opportunity List'!$P358</f>
        <v>154385.83730119021</v>
      </c>
      <c r="X358" s="59">
        <f>IF('Opportunity List'!$P358=0,0,IF(OR('Opportunity List'!$A358={600,601}),4.52,IF(OR('Opportunity List'!$A358={602,603,604,605}),1.9,('Opportunity List'!$V358/'Opportunity List'!$P358))))</f>
        <v>64145.370370370889</v>
      </c>
      <c r="Y358" s="59">
        <f>IF('Opportunity List'!$X358=0,0,'Opportunity List'!$X358/'Opportunity List'!$T358)</f>
        <v>6414.5370370370892</v>
      </c>
      <c r="Z358" s="61">
        <f>'Opportunity List'!$W358*'Opportunity List'!$H358</f>
        <v>0</v>
      </c>
      <c r="AA358" s="61">
        <f>'Opportunity List'!$Z358+'Opportunity List'!$W358</f>
        <v>154385.83730119021</v>
      </c>
      <c r="AB358" s="61">
        <f>IF('Opportunity List'!$F358="Electricity", 'Opportunity List'!$W358, 0)+IF('Opportunity List'!$G358="Electricity",'Opportunity List'!$Z358,0)</f>
        <v>0</v>
      </c>
      <c r="AC358" s="61">
        <f>IF('Opportunity List'!$F358="Natural Gas",'Opportunity List'!$W358, 0)+IF('Opportunity List'!$G358="Natural Gas",'Opportunity List'!$Z358,0)</f>
        <v>154385.83730119021</v>
      </c>
      <c r="AD358" s="61">
        <f>'Opportunity List'!$Y358*VLOOKUP('Opportunity List'!$T358,'Discount rate'!$B$4:$D$45,3,FALSE)</f>
        <v>51467.560963999298</v>
      </c>
      <c r="AE358" s="59">
        <v>56078.56341189675</v>
      </c>
      <c r="AF358" s="62" t="s">
        <v>164</v>
      </c>
      <c r="AG358" s="63">
        <v>0</v>
      </c>
      <c r="AH358" s="64">
        <f>'Opportunity List'!$AG358*VLOOKUP('Opportunity List'!$T358,'Discount rate'!$B$4:$D$45,3,FALSE)</f>
        <v>0</v>
      </c>
      <c r="AI358" s="59">
        <f>'Opportunity List'!$AE358-'Opportunity List'!$AH358</f>
        <v>56078.56341189675</v>
      </c>
      <c r="AJ358" s="64">
        <f>'Opportunity List'!$AI358/'Opportunity List'!$AD358</f>
        <v>1.0895904597290471</v>
      </c>
      <c r="AK358" s="59">
        <f>'Opportunity List'!$P358*'Opportunity List'!$AE358</f>
        <v>1349705.5075065289</v>
      </c>
      <c r="AL358" s="59">
        <v>8760</v>
      </c>
      <c r="AM358" s="65" t="s">
        <v>175</v>
      </c>
      <c r="AN358" s="65" t="s">
        <v>175</v>
      </c>
      <c r="AO358" s="65" t="s">
        <v>175</v>
      </c>
      <c r="AP358" s="65" t="s">
        <v>175</v>
      </c>
      <c r="AQ358" s="65" t="s">
        <v>175</v>
      </c>
      <c r="AR358" s="65" t="s">
        <v>175</v>
      </c>
      <c r="AS358" s="65" t="e">
        <f>#VALUE!</f>
        <v>#VALUE!</v>
      </c>
      <c r="AT358" s="65" t="e">
        <f>#VALUE!</f>
        <v>#VALUE!</v>
      </c>
      <c r="AU358" s="65" t="e">
        <f>#VALUE!</f>
        <v>#VALUE!</v>
      </c>
      <c r="AV358" s="65" t="e">
        <f>#VALUE!</f>
        <v>#VALUE!</v>
      </c>
      <c r="AW358" s="65" t="e">
        <f>#VALUE!</f>
        <v>#VALUE!</v>
      </c>
      <c r="AX358" s="56" t="str">
        <f>IF('Opportunity List'!$AY358&lt;=0.1,"Early",IF(AND('Opportunity List'!$AY358&gt;0.1,'Opportunity List'!$AY358&lt;=0.25),"Establishing","Mature"))</f>
        <v>Establishing</v>
      </c>
      <c r="AY358" s="105">
        <v>0.25</v>
      </c>
      <c r="AZ358" s="11"/>
      <c r="BA358" s="11"/>
      <c r="BB358" s="11"/>
      <c r="BD358" s="11"/>
      <c r="BE358" s="11"/>
      <c r="BF358" s="11"/>
    </row>
    <row r="359" spans="1:58" x14ac:dyDescent="0.25">
      <c r="A359" s="104">
        <v>448</v>
      </c>
      <c r="B359" s="56" t="s">
        <v>312</v>
      </c>
      <c r="C359" s="56" t="s">
        <v>7</v>
      </c>
      <c r="D359" s="56" t="s">
        <v>205</v>
      </c>
      <c r="E359" s="56" t="s">
        <v>173</v>
      </c>
      <c r="F359" s="56" t="s">
        <v>167</v>
      </c>
      <c r="G359" s="56">
        <v>0</v>
      </c>
      <c r="H359" s="57">
        <v>0</v>
      </c>
      <c r="I359" s="56" t="s">
        <v>174</v>
      </c>
      <c r="J359" s="58">
        <v>24.562528601861381</v>
      </c>
      <c r="K359" s="59">
        <f>('Opportunity List'!$J359*Convert_PJ_to_MWh)/1000</f>
        <v>6822.9246116282166</v>
      </c>
      <c r="L359" s="59">
        <v>494.12638761313605</v>
      </c>
      <c r="M359" s="59">
        <f>'Opportunity List'!$N359/Convert_GJ_to_MWh</f>
        <v>49709</v>
      </c>
      <c r="N359" s="59">
        <v>13808.055566601999</v>
      </c>
      <c r="O359" s="60">
        <v>0.25</v>
      </c>
      <c r="P359" s="59">
        <f>'Opportunity List'!$L359*'Opportunity List'!$O359</f>
        <v>123.53159690328401</v>
      </c>
      <c r="Q359" s="60">
        <v>0.60545056624069482</v>
      </c>
      <c r="R359" s="59">
        <f>'Opportunity List'!$J359*'Opportunity List'!$Q359*Convert_PJ_to_MWh</f>
        <v>4130943.5695278761</v>
      </c>
      <c r="S359" s="60">
        <v>0.12459985919290771</v>
      </c>
      <c r="T359" s="59">
        <v>15</v>
      </c>
      <c r="U359" s="59">
        <v>0</v>
      </c>
      <c r="V359" s="59">
        <f>(('Opportunity List'!$R359*'Opportunity List'!$S359)*'Opportunity List'!$O359)*'Opportunity List'!$T359</f>
        <v>1930181.2016138283</v>
      </c>
      <c r="W359" s="59">
        <f>'Opportunity List'!$Y359*'Opportunity List'!$P359</f>
        <v>128678.74677425523</v>
      </c>
      <c r="X359" s="59">
        <f>IF('Opportunity List'!$P359=0,0,IF(OR('Opportunity List'!$A359={600,601}),4.52,IF(OR('Opportunity List'!$A359={602,603,604,605}),1.9,('Opportunity List'!$V359/'Opportunity List'!$P359))))</f>
        <v>15625.000000000127</v>
      </c>
      <c r="Y359" s="59">
        <f>IF('Opportunity List'!$X359=0,0,'Opportunity List'!$X359/'Opportunity List'!$T359)</f>
        <v>1041.6666666666752</v>
      </c>
      <c r="Z359" s="61">
        <f>'Opportunity List'!$W359*'Opportunity List'!$H359</f>
        <v>0</v>
      </c>
      <c r="AA359" s="61">
        <f>'Opportunity List'!$Z359+'Opportunity List'!$W359</f>
        <v>128678.74677425523</v>
      </c>
      <c r="AB359" s="61">
        <f>IF('Opportunity List'!$F359="Electricity", 'Opportunity List'!$W359, 0)+IF('Opportunity List'!$G359="Electricity",'Opportunity List'!$Z359,0)</f>
        <v>0</v>
      </c>
      <c r="AC359" s="61">
        <f>IF('Opportunity List'!$F359="Natural Gas",'Opportunity List'!$W359, 0)+IF('Opportunity List'!$G359="Natural Gas",'Opportunity List'!$Z359,0)</f>
        <v>128678.74677425523</v>
      </c>
      <c r="AD359" s="61">
        <f>'Opportunity List'!$Y359*VLOOKUP('Opportunity List'!$T359,'Discount rate'!$B$4:$D$45,3,FALSE)</f>
        <v>10529.077088655446</v>
      </c>
      <c r="AE359" s="59">
        <v>775970.81930415262</v>
      </c>
      <c r="AF359" s="62" t="s">
        <v>168</v>
      </c>
      <c r="AG359" s="63">
        <v>0</v>
      </c>
      <c r="AH359" s="64">
        <f>'Opportunity List'!$AG359*VLOOKUP('Opportunity List'!$T359,'Discount rate'!$B$4:$D$45,3,FALSE)</f>
        <v>0</v>
      </c>
      <c r="AI359" s="59">
        <f>'Opportunity List'!$AE359-'Opportunity List'!$AH359</f>
        <v>775970.81930415262</v>
      </c>
      <c r="AJ359" s="64">
        <f>'Opportunity List'!$AI359/'Opportunity List'!$AD359</f>
        <v>73.697895149824902</v>
      </c>
      <c r="AK359" s="59">
        <f>'Opportunity List'!$P359*'Opportunity List'!$AE359</f>
        <v>95856914.458991617</v>
      </c>
      <c r="AL359" s="59">
        <v>8760</v>
      </c>
      <c r="AM359" s="65" t="s">
        <v>175</v>
      </c>
      <c r="AN359" s="65" t="s">
        <v>175</v>
      </c>
      <c r="AO359" s="65" t="s">
        <v>175</v>
      </c>
      <c r="AP359" s="65" t="s">
        <v>175</v>
      </c>
      <c r="AQ359" s="65" t="s">
        <v>175</v>
      </c>
      <c r="AR359" s="65" t="s">
        <v>175</v>
      </c>
      <c r="AS359" s="65" t="e">
        <f>#VALUE!</f>
        <v>#VALUE!</v>
      </c>
      <c r="AT359" s="65" t="e">
        <f>#VALUE!</f>
        <v>#VALUE!</v>
      </c>
      <c r="AU359" s="65" t="e">
        <f>#VALUE!</f>
        <v>#VALUE!</v>
      </c>
      <c r="AV359" s="65" t="e">
        <f>#VALUE!</f>
        <v>#VALUE!</v>
      </c>
      <c r="AW359" s="65" t="e">
        <f>#VALUE!</f>
        <v>#VALUE!</v>
      </c>
      <c r="AX359" s="56" t="str">
        <f>IF('Opportunity List'!$AY359&lt;=0.1,"Early",IF(AND('Opportunity List'!$AY359&gt;0.1,'Opportunity List'!$AY359&lt;=0.25),"Establishing","Mature"))</f>
        <v>Establishing</v>
      </c>
      <c r="AY359" s="105">
        <v>0.25</v>
      </c>
      <c r="AZ359" s="11"/>
      <c r="BA359" s="11"/>
      <c r="BB359" s="11"/>
      <c r="BD359" s="11"/>
      <c r="BE359" s="11"/>
      <c r="BF359" s="11"/>
    </row>
    <row r="360" spans="1:58" x14ac:dyDescent="0.25">
      <c r="A360" s="104">
        <v>642</v>
      </c>
      <c r="B360" s="56" t="s">
        <v>246</v>
      </c>
      <c r="C360" s="56" t="s">
        <v>163</v>
      </c>
      <c r="D360" s="56" t="s">
        <v>157</v>
      </c>
      <c r="E360" s="56" t="s">
        <v>189</v>
      </c>
      <c r="F360" s="56" t="s">
        <v>2</v>
      </c>
      <c r="G360" s="56">
        <v>0</v>
      </c>
      <c r="H360" s="57">
        <v>0</v>
      </c>
      <c r="I360" s="56" t="s">
        <v>160</v>
      </c>
      <c r="J360" s="58">
        <v>75.503770373787916</v>
      </c>
      <c r="K360" s="59">
        <f>('Opportunity List'!$J360*Convert_PJ_to_MWh)/1000</f>
        <v>20973.269548274591</v>
      </c>
      <c r="L360" s="59">
        <v>1868883.9061509008</v>
      </c>
      <c r="M360" s="59">
        <f>'Opportunity List'!$N360/Convert_GJ_to_MWh</f>
        <v>26.700101963769566</v>
      </c>
      <c r="N360" s="59">
        <v>7.4166949958693458</v>
      </c>
      <c r="O360" s="60">
        <v>1</v>
      </c>
      <c r="P360" s="59">
        <f>'Opportunity List'!$L360*'Opportunity List'!$O360</f>
        <v>1868883.9061509008</v>
      </c>
      <c r="Q360" s="60">
        <v>0.5</v>
      </c>
      <c r="R360" s="59">
        <f>'Opportunity List'!$J360*'Opportunity List'!$Q360*Convert_PJ_to_MWh</f>
        <v>10486634.774137296</v>
      </c>
      <c r="S360" s="60">
        <v>0.02</v>
      </c>
      <c r="T360" s="59">
        <v>21</v>
      </c>
      <c r="U360" s="59">
        <v>0</v>
      </c>
      <c r="V360" s="59">
        <f>(('Opportunity List'!$R360*'Opportunity List'!$S360)*'Opportunity List'!$O360)*'Opportunity List'!$T360</f>
        <v>4404386.6051376639</v>
      </c>
      <c r="W360" s="59">
        <f>'Opportunity List'!$Y360*'Opportunity List'!$P360</f>
        <v>209732.69548274588</v>
      </c>
      <c r="X360" s="59">
        <f>IF('Opportunity List'!$P360=0,0,IF(OR('Opportunity List'!$A360={600,601}),4.52,IF(OR('Opportunity List'!$A360={602,603,604,605}),1.9,('Opportunity List'!$V360/'Opportunity List'!$P360))))</f>
        <v>2.3566935274266507</v>
      </c>
      <c r="Y360" s="59">
        <f>IF('Opportunity List'!$X360=0,0,'Opportunity List'!$X360/'Opportunity List'!$T360)</f>
        <v>0.11222350130603098</v>
      </c>
      <c r="Z360" s="61">
        <f>'Opportunity List'!$W360*'Opportunity List'!$H360</f>
        <v>0</v>
      </c>
      <c r="AA360" s="61">
        <f>'Opportunity List'!$Z360+'Opportunity List'!$W360</f>
        <v>209732.69548274588</v>
      </c>
      <c r="AB360" s="61">
        <f>IF('Opportunity List'!$F360="Electricity", 'Opportunity List'!$W360, 0)+IF('Opportunity List'!$G360="Electricity",'Opportunity List'!$Z360,0)</f>
        <v>209732.69548274588</v>
      </c>
      <c r="AC360" s="61">
        <f>IF('Opportunity List'!$F360="Natural Gas",'Opportunity List'!$W360, 0)+IF('Opportunity List'!$G360="Natural Gas",'Opportunity List'!$Z360,0)</f>
        <v>0</v>
      </c>
      <c r="AD360" s="61">
        <f>'Opportunity List'!$Y360*VLOOKUP('Opportunity List'!$T360,'Discount rate'!$B$4:$D$45,3,FALSE)</f>
        <v>1.3282243170292318</v>
      </c>
      <c r="AE360" s="59">
        <v>30.552147239263807</v>
      </c>
      <c r="AF360" s="62" t="s">
        <v>168</v>
      </c>
      <c r="AG360" s="63">
        <v>0</v>
      </c>
      <c r="AH360" s="64">
        <f>'Opportunity List'!$AG360*VLOOKUP('Opportunity List'!$T360,'Discount rate'!$B$4:$D$45,3,FALSE)</f>
        <v>0</v>
      </c>
      <c r="AI360" s="59">
        <f>'Opportunity List'!$AE360-'Opportunity List'!$AH360</f>
        <v>30.552147239263807</v>
      </c>
      <c r="AJ360" s="64">
        <f>'Opportunity List'!$AI360/'Opportunity List'!$AD360</f>
        <v>23.002249580551393</v>
      </c>
      <c r="AK360" s="59">
        <f>'Opportunity List'!$P360*'Opportunity List'!$AE360</f>
        <v>57098416.273812801</v>
      </c>
      <c r="AL360" s="59">
        <v>8760</v>
      </c>
      <c r="AM360" s="65">
        <v>0.67949868229354682</v>
      </c>
      <c r="AN360" s="65">
        <v>0.67080045967919577</v>
      </c>
      <c r="AO360" s="65">
        <v>0.86677251227691754</v>
      </c>
      <c r="AP360" s="65">
        <v>0.95097436092039889</v>
      </c>
      <c r="AQ360" s="65">
        <v>0.58367125514276208</v>
      </c>
      <c r="AR360" s="65">
        <v>0.950343804017037</v>
      </c>
      <c r="AS360" s="65" t="e">
        <f>#VALUE!</f>
        <v>#VALUE!</v>
      </c>
      <c r="AT360" s="65" t="e">
        <f>#VALUE!</f>
        <v>#VALUE!</v>
      </c>
      <c r="AU360" s="65" t="e">
        <f>#VALUE!</f>
        <v>#VALUE!</v>
      </c>
      <c r="AV360" s="65" t="e">
        <f>#VALUE!</f>
        <v>#VALUE!</v>
      </c>
      <c r="AW360" s="65" t="e">
        <f>#VALUE!</f>
        <v>#VALUE!</v>
      </c>
      <c r="AX360" s="56" t="str">
        <f>IF('Opportunity List'!$AY360&lt;=0.1,"Early",IF(AND('Opportunity List'!$AY360&gt;0.1,'Opportunity List'!$AY360&lt;=0.25),"Establishing","Mature"))</f>
        <v>Establishing</v>
      </c>
      <c r="AY360" s="105">
        <v>0.25</v>
      </c>
      <c r="AZ360" s="11"/>
      <c r="BA360" s="11"/>
      <c r="BB360" s="11"/>
      <c r="BD360" s="11"/>
      <c r="BE360" s="11"/>
      <c r="BF360" s="11"/>
    </row>
    <row r="361" spans="1:58" x14ac:dyDescent="0.25">
      <c r="A361" s="104">
        <v>648</v>
      </c>
      <c r="B361" s="67" t="s">
        <v>253</v>
      </c>
      <c r="C361" s="56" t="s">
        <v>163</v>
      </c>
      <c r="D361" s="56" t="s">
        <v>157</v>
      </c>
      <c r="E361" s="56" t="s">
        <v>189</v>
      </c>
      <c r="F361" s="56" t="s">
        <v>2</v>
      </c>
      <c r="G361" s="56">
        <v>0</v>
      </c>
      <c r="H361" s="57">
        <v>0</v>
      </c>
      <c r="I361" s="56" t="s">
        <v>160</v>
      </c>
      <c r="J361" s="58">
        <v>75.503770373787916</v>
      </c>
      <c r="K361" s="59">
        <f>('Opportunity List'!$J361*Convert_PJ_to_MWh)/1000</f>
        <v>20973.269548274591</v>
      </c>
      <c r="L361" s="59">
        <v>1868883.9061509008</v>
      </c>
      <c r="M361" s="59">
        <f>'Opportunity List'!$N361/Convert_GJ_to_MWh</f>
        <v>26.700101963769566</v>
      </c>
      <c r="N361" s="59">
        <v>7.4166949958693458</v>
      </c>
      <c r="O361" s="60">
        <v>1</v>
      </c>
      <c r="P361" s="59">
        <f>'Opportunity List'!$L361*'Opportunity List'!$O361</f>
        <v>1868883.9061509008</v>
      </c>
      <c r="Q361" s="60">
        <v>0.5</v>
      </c>
      <c r="R361" s="59">
        <f>'Opportunity List'!$J361*'Opportunity List'!$Q361*Convert_PJ_to_MWh</f>
        <v>10486634.774137296</v>
      </c>
      <c r="S361" s="60">
        <v>0.03</v>
      </c>
      <c r="T361" s="59">
        <v>17</v>
      </c>
      <c r="U361" s="59">
        <v>0</v>
      </c>
      <c r="V361" s="59">
        <f>(('Opportunity List'!$R361*'Opportunity List'!$S361)*'Opportunity List'!$O361)*'Opportunity List'!$T361</f>
        <v>5348183.7348100208</v>
      </c>
      <c r="W361" s="59">
        <f>'Opportunity List'!$Y361*'Opportunity List'!$P361</f>
        <v>314599.04322411888</v>
      </c>
      <c r="X361" s="59">
        <f>IF('Opportunity List'!$P361=0,0,IF(OR('Opportunity List'!$A361={600,601}),4.52,IF(OR('Opportunity List'!$A361={602,603,604,605}),1.9,('Opportunity List'!$V361/'Opportunity List'!$P361))))</f>
        <v>2.8616992833037904</v>
      </c>
      <c r="Y361" s="59">
        <f>IF('Opportunity List'!$X361=0,0,'Opportunity List'!$X361/'Opportunity List'!$T361)</f>
        <v>0.1683352519590465</v>
      </c>
      <c r="Z361" s="61">
        <f>'Opportunity List'!$W361*'Opportunity List'!$H361</f>
        <v>0</v>
      </c>
      <c r="AA361" s="61">
        <f>'Opportunity List'!$Z361+'Opportunity List'!$W361</f>
        <v>314599.04322411888</v>
      </c>
      <c r="AB361" s="61">
        <f>IF('Opportunity List'!$F361="Electricity", 'Opportunity List'!$W361, 0)+IF('Opportunity List'!$G361="Electricity",'Opportunity List'!$Z361,0)</f>
        <v>314599.04322411888</v>
      </c>
      <c r="AC361" s="61">
        <f>IF('Opportunity List'!$F361="Natural Gas",'Opportunity List'!$W361, 0)+IF('Opportunity List'!$G361="Natural Gas",'Opportunity List'!$Z361,0)</f>
        <v>0</v>
      </c>
      <c r="AD361" s="61">
        <f>'Opportunity List'!$Y361*VLOOKUP('Opportunity List'!$T361,'Discount rate'!$B$4:$D$45,3,FALSE)</f>
        <v>1.8118298544803171</v>
      </c>
      <c r="AE361" s="59">
        <v>44.351145038167942</v>
      </c>
      <c r="AF361" s="62" t="s">
        <v>168</v>
      </c>
      <c r="AG361" s="63">
        <v>0</v>
      </c>
      <c r="AH361" s="64">
        <f>'Opportunity List'!$AG361*VLOOKUP('Opportunity List'!$T361,'Discount rate'!$B$4:$D$45,3,FALSE)</f>
        <v>0</v>
      </c>
      <c r="AI361" s="59">
        <f>'Opportunity List'!$AE361-'Opportunity List'!$AH361</f>
        <v>44.351145038167942</v>
      </c>
      <c r="AJ361" s="64">
        <f>'Opportunity List'!$AI361/'Opportunity List'!$AD361</f>
        <v>24.478647886552835</v>
      </c>
      <c r="AK361" s="59">
        <f>'Opportunity List'!$P361*'Opportunity List'!$AE361</f>
        <v>82887141.181196451</v>
      </c>
      <c r="AL361" s="59">
        <v>8760</v>
      </c>
      <c r="AM361" s="65">
        <v>0.67949868229354682</v>
      </c>
      <c r="AN361" s="65">
        <v>0.67080045967919577</v>
      </c>
      <c r="AO361" s="65">
        <v>0.86677251227691754</v>
      </c>
      <c r="AP361" s="65">
        <v>0.95097436092039889</v>
      </c>
      <c r="AQ361" s="65">
        <v>0.58367125514276208</v>
      </c>
      <c r="AR361" s="65">
        <v>0.950343804017037</v>
      </c>
      <c r="AS361" s="65" t="e">
        <f>#VALUE!</f>
        <v>#VALUE!</v>
      </c>
      <c r="AT361" s="65" t="e">
        <f>#VALUE!</f>
        <v>#VALUE!</v>
      </c>
      <c r="AU361" s="65" t="e">
        <f>#VALUE!</f>
        <v>#VALUE!</v>
      </c>
      <c r="AV361" s="65" t="e">
        <f>#VALUE!</f>
        <v>#VALUE!</v>
      </c>
      <c r="AW361" s="65" t="e">
        <f>#VALUE!</f>
        <v>#VALUE!</v>
      </c>
      <c r="AX361" s="56" t="str">
        <f>IF('Opportunity List'!$AY361&lt;=0.1,"Early",IF(AND('Opportunity List'!$AY361&gt;0.1,'Opportunity List'!$AY361&lt;=0.25),"Establishing","Mature"))</f>
        <v>Establishing</v>
      </c>
      <c r="AY361" s="105">
        <v>0.25</v>
      </c>
      <c r="AZ361" s="11"/>
      <c r="BA361" s="11"/>
      <c r="BB361" s="11"/>
      <c r="BD361" s="11"/>
      <c r="BE361" s="11"/>
      <c r="BF361" s="11"/>
    </row>
    <row r="362" spans="1:58" x14ac:dyDescent="0.25">
      <c r="A362" s="104">
        <v>625</v>
      </c>
      <c r="B362" s="67" t="s">
        <v>229</v>
      </c>
      <c r="C362" s="56" t="s">
        <v>163</v>
      </c>
      <c r="D362" s="56" t="s">
        <v>157</v>
      </c>
      <c r="E362" s="56" t="s">
        <v>230</v>
      </c>
      <c r="F362" s="56" t="s">
        <v>2</v>
      </c>
      <c r="G362" s="56">
        <v>0</v>
      </c>
      <c r="H362" s="57">
        <v>0</v>
      </c>
      <c r="I362" s="56" t="s">
        <v>160</v>
      </c>
      <c r="J362" s="58">
        <v>75.503770373787916</v>
      </c>
      <c r="K362" s="59">
        <f>('Opportunity List'!$J362*Convert_PJ_to_MWh)/1000</f>
        <v>20973.269548274591</v>
      </c>
      <c r="L362" s="59">
        <v>1868883.9061509008</v>
      </c>
      <c r="M362" s="59">
        <f>'Opportunity List'!$N362/Convert_GJ_to_MWh</f>
        <v>26.700101963769566</v>
      </c>
      <c r="N362" s="59">
        <v>7.4166949958693458</v>
      </c>
      <c r="O362" s="60">
        <v>1</v>
      </c>
      <c r="P362" s="59">
        <f>'Opportunity List'!$L362*'Opportunity List'!$O362</f>
        <v>1868883.9061509008</v>
      </c>
      <c r="Q362" s="60">
        <v>0.5</v>
      </c>
      <c r="R362" s="59">
        <f>'Opportunity List'!$J362*'Opportunity List'!$Q362*Convert_PJ_to_MWh</f>
        <v>10486634.774137296</v>
      </c>
      <c r="S362" s="60">
        <v>0.03</v>
      </c>
      <c r="T362" s="59">
        <v>3</v>
      </c>
      <c r="U362" s="59">
        <v>0</v>
      </c>
      <c r="V362" s="59">
        <f>(('Opportunity List'!$R362*'Opportunity List'!$S362)*'Opportunity List'!$O362)*'Opportunity List'!$T362</f>
        <v>943797.12967235665</v>
      </c>
      <c r="W362" s="59">
        <f>'Opportunity List'!$Y362*'Opportunity List'!$P362</f>
        <v>314599.04322411888</v>
      </c>
      <c r="X362" s="59">
        <f>IF('Opportunity List'!$P362=0,0,IF(OR('Opportunity List'!$A362={600,601}),4.52,IF(OR('Opportunity List'!$A362={602,603,604,605}),1.9,('Opportunity List'!$V362/'Opportunity List'!$P362))))</f>
        <v>0.50500575587713947</v>
      </c>
      <c r="Y362" s="59">
        <f>IF('Opportunity List'!$X362=0,0,'Opportunity List'!$X362/'Opportunity List'!$T362)</f>
        <v>0.1683352519590465</v>
      </c>
      <c r="Z362" s="61">
        <f>'Opportunity List'!$W362*'Opportunity List'!$H362</f>
        <v>0</v>
      </c>
      <c r="AA362" s="61">
        <f>'Opportunity List'!$Z362+'Opportunity List'!$W362</f>
        <v>314599.04322411888</v>
      </c>
      <c r="AB362" s="61">
        <f>IF('Opportunity List'!$F362="Electricity", 'Opportunity List'!$W362, 0)+IF('Opportunity List'!$G362="Electricity",'Opportunity List'!$Z362,0)</f>
        <v>314599.04322411888</v>
      </c>
      <c r="AC362" s="61">
        <f>IF('Opportunity List'!$F362="Natural Gas",'Opportunity List'!$W362, 0)+IF('Opportunity List'!$G362="Natural Gas",'Opportunity List'!$Z362,0)</f>
        <v>0</v>
      </c>
      <c r="AD362" s="61">
        <f>'Opportunity List'!$Y362*VLOOKUP('Opportunity List'!$T362,'Discount rate'!$B$4:$D$45,3,FALSE)</f>
        <v>0.61010015451604949</v>
      </c>
      <c r="AE362" s="59">
        <v>71.950464396284829</v>
      </c>
      <c r="AF362" s="62" t="s">
        <v>164</v>
      </c>
      <c r="AG362" s="63">
        <v>0</v>
      </c>
      <c r="AH362" s="64">
        <f>'Opportunity List'!$AG362*VLOOKUP('Opportunity List'!$T362,'Discount rate'!$B$4:$D$45,3,FALSE)</f>
        <v>0</v>
      </c>
      <c r="AI362" s="59">
        <f>'Opportunity List'!$AE362-'Opportunity List'!$AH362</f>
        <v>71.950464396284829</v>
      </c>
      <c r="AJ362" s="64">
        <f>'Opportunity List'!$AI362/'Opportunity List'!$AD362</f>
        <v>117.93221795421145</v>
      </c>
      <c r="AK362" s="59">
        <f>'Opportunity List'!$P362*'Opportunity List'!$AE362</f>
        <v>134467064.9503001</v>
      </c>
      <c r="AL362" s="59">
        <v>8760</v>
      </c>
      <c r="AM362" s="65">
        <v>0.67949868229354682</v>
      </c>
      <c r="AN362" s="65">
        <v>0.67080045967919577</v>
      </c>
      <c r="AO362" s="65">
        <v>0.86677251227691754</v>
      </c>
      <c r="AP362" s="65">
        <v>0.95097436092039889</v>
      </c>
      <c r="AQ362" s="65">
        <v>0.58367125514276208</v>
      </c>
      <c r="AR362" s="65">
        <v>0.950343804017037</v>
      </c>
      <c r="AS362" s="65" t="e">
        <f>#VALUE!</f>
        <v>#VALUE!</v>
      </c>
      <c r="AT362" s="65" t="e">
        <f>#VALUE!</f>
        <v>#VALUE!</v>
      </c>
      <c r="AU362" s="65" t="e">
        <f>#VALUE!</f>
        <v>#VALUE!</v>
      </c>
      <c r="AV362" s="65" t="e">
        <f>#VALUE!</f>
        <v>#VALUE!</v>
      </c>
      <c r="AW362" s="65" t="e">
        <f>#VALUE!</f>
        <v>#VALUE!</v>
      </c>
      <c r="AX362" s="56" t="str">
        <f>IF('Opportunity List'!$AY362&lt;=0.1,"Early",IF(AND('Opportunity List'!$AY362&gt;0.1,'Opportunity List'!$AY362&lt;=0.25),"Establishing","Mature"))</f>
        <v>Establishing</v>
      </c>
      <c r="AY362" s="105">
        <v>0.25</v>
      </c>
      <c r="AZ362" s="11"/>
      <c r="BA362" s="11"/>
      <c r="BB362" s="11"/>
      <c r="BD362" s="11"/>
      <c r="BE362" s="11"/>
      <c r="BF362" s="11"/>
    </row>
    <row r="363" spans="1:58" x14ac:dyDescent="0.25">
      <c r="A363" s="104">
        <v>635</v>
      </c>
      <c r="B363" s="56" t="s">
        <v>238</v>
      </c>
      <c r="C363" s="56" t="s">
        <v>163</v>
      </c>
      <c r="D363" s="56" t="s">
        <v>157</v>
      </c>
      <c r="E363" s="56" t="s">
        <v>230</v>
      </c>
      <c r="F363" s="56" t="s">
        <v>2</v>
      </c>
      <c r="G363" s="56" t="s">
        <v>167</v>
      </c>
      <c r="H363" s="57">
        <v>-1.1475409836065573</v>
      </c>
      <c r="I363" s="56" t="s">
        <v>160</v>
      </c>
      <c r="J363" s="58">
        <v>75.503770373787916</v>
      </c>
      <c r="K363" s="59">
        <f>('Opportunity List'!$J363*Convert_PJ_to_MWh)/1000</f>
        <v>20973.269548274591</v>
      </c>
      <c r="L363" s="59">
        <v>1868883.9061509008</v>
      </c>
      <c r="M363" s="59">
        <f>'Opportunity List'!$N363/Convert_GJ_to_MWh</f>
        <v>26.700101963769566</v>
      </c>
      <c r="N363" s="59">
        <v>7.4166949958693458</v>
      </c>
      <c r="O363" s="60">
        <v>0.66</v>
      </c>
      <c r="P363" s="59">
        <f>'Opportunity List'!$L363*'Opportunity List'!$O363</f>
        <v>1233463.3780595947</v>
      </c>
      <c r="Q363" s="60">
        <v>0.52</v>
      </c>
      <c r="R363" s="59">
        <f>'Opportunity List'!$J363*'Opportunity List'!$Q363*Convert_PJ_to_MWh</f>
        <v>10906100.165102787</v>
      </c>
      <c r="S363" s="60">
        <v>5.4268063900476705E-2</v>
      </c>
      <c r="T363" s="59">
        <v>12</v>
      </c>
      <c r="U363" s="59">
        <v>0</v>
      </c>
      <c r="V363" s="59">
        <f>(('Opportunity List'!$R363*'Opportunity List'!$S363)*'Opportunity List'!$O363)*'Opportunity List'!$T363</f>
        <v>4687475.2900651973</v>
      </c>
      <c r="W363" s="59">
        <f>'Opportunity List'!$Y363*'Opportunity List'!$P363</f>
        <v>390622.94083876646</v>
      </c>
      <c r="X363" s="59">
        <f>IF('Opportunity List'!$P363=0,0,IF(OR('Opportunity List'!$A363={600,601}),4.52,IF(OR('Opportunity List'!$A363={602,603,604,605}),1.9,('Opportunity List'!$V363/'Opportunity List'!$P363))))</f>
        <v>3.8002549353668145</v>
      </c>
      <c r="Y363" s="59">
        <f>IF('Opportunity List'!$X363=0,0,'Opportunity List'!$X363/'Opportunity List'!$T363)</f>
        <v>0.31668791128056789</v>
      </c>
      <c r="Z363" s="61">
        <f>'Opportunity List'!$W363*'Opportunity List'!$H363</f>
        <v>-448255.83374940412</v>
      </c>
      <c r="AA363" s="61">
        <f>'Opportunity List'!$Z363+'Opportunity List'!$W363</f>
        <v>-57632.89291063766</v>
      </c>
      <c r="AB363" s="61">
        <f>IF('Opportunity List'!$F363="Electricity", 'Opportunity List'!$W363, 0)+IF('Opportunity List'!$G363="Electricity",'Opportunity List'!$Z363,0)</f>
        <v>390622.94083876646</v>
      </c>
      <c r="AC363" s="61">
        <f>IF('Opportunity List'!$F363="Natural Gas",'Opportunity List'!$W363, 0)+IF('Opportunity List'!$G363="Natural Gas",'Opportunity List'!$Z363,0)</f>
        <v>-448255.83374940412</v>
      </c>
      <c r="AD363" s="61">
        <f>'Opportunity List'!$Y363*VLOOKUP('Opportunity List'!$T363,'Discount rate'!$B$4:$D$45,3,FALSE)</f>
        <v>2.832040644495236</v>
      </c>
      <c r="AE363" s="59">
        <v>1222.0858895705524</v>
      </c>
      <c r="AF363" s="62" t="s">
        <v>168</v>
      </c>
      <c r="AG363" s="63">
        <v>0</v>
      </c>
      <c r="AH363" s="64">
        <f>'Opportunity List'!$AG363*VLOOKUP('Opportunity List'!$T363,'Discount rate'!$B$4:$D$45,3,FALSE)</f>
        <v>0</v>
      </c>
      <c r="AI363" s="59">
        <f>'Opportunity List'!$AE363-'Opportunity List'!$AH363</f>
        <v>1222.0858895705524</v>
      </c>
      <c r="AJ363" s="64">
        <f>'Opportunity List'!$AI363/'Opportunity List'!$AD363</f>
        <v>431.52131024177754</v>
      </c>
      <c r="AK363" s="59">
        <f>'Opportunity List'!$P363*'Opportunity List'!$AE363</f>
        <v>1507398189.6286583</v>
      </c>
      <c r="AL363" s="59">
        <v>8760</v>
      </c>
      <c r="AM363" s="65">
        <v>0.67949868229354682</v>
      </c>
      <c r="AN363" s="65">
        <v>0.67080045967919577</v>
      </c>
      <c r="AO363" s="65">
        <v>0.86677251227691754</v>
      </c>
      <c r="AP363" s="65">
        <v>0.95097436092039889</v>
      </c>
      <c r="AQ363" s="65">
        <v>0.58367125514276208</v>
      </c>
      <c r="AR363" s="65">
        <v>0.950343804017037</v>
      </c>
      <c r="AS363" s="65" t="e">
        <f>#VALUE!</f>
        <v>#VALUE!</v>
      </c>
      <c r="AT363" s="65" t="e">
        <f>#VALUE!</f>
        <v>#VALUE!</v>
      </c>
      <c r="AU363" s="65" t="e">
        <f>#VALUE!</f>
        <v>#VALUE!</v>
      </c>
      <c r="AV363" s="65" t="e">
        <f>#VALUE!</f>
        <v>#VALUE!</v>
      </c>
      <c r="AW363" s="65" t="e">
        <f>#VALUE!</f>
        <v>#VALUE!</v>
      </c>
      <c r="AX363" s="56" t="str">
        <f>IF('Opportunity List'!$AY363&lt;=0.1,"Early",IF(AND('Opportunity List'!$AY363&gt;0.1,'Opportunity List'!$AY363&lt;=0.25),"Establishing","Mature"))</f>
        <v>Establishing</v>
      </c>
      <c r="AY363" s="105">
        <v>0.25</v>
      </c>
      <c r="AZ363" s="11"/>
      <c r="BA363" s="11"/>
      <c r="BB363" s="11"/>
      <c r="BD363" s="11"/>
      <c r="BE363" s="11"/>
      <c r="BF363" s="11"/>
    </row>
    <row r="364" spans="1:58" x14ac:dyDescent="0.25">
      <c r="A364" s="104">
        <v>636</v>
      </c>
      <c r="B364" s="56" t="s">
        <v>239</v>
      </c>
      <c r="C364" s="56" t="s">
        <v>163</v>
      </c>
      <c r="D364" s="56" t="s">
        <v>157</v>
      </c>
      <c r="E364" s="56" t="s">
        <v>230</v>
      </c>
      <c r="F364" s="56" t="s">
        <v>2</v>
      </c>
      <c r="G364" s="56">
        <v>0</v>
      </c>
      <c r="H364" s="57">
        <v>0</v>
      </c>
      <c r="I364" s="56" t="s">
        <v>160</v>
      </c>
      <c r="J364" s="58">
        <v>75.503770373787916</v>
      </c>
      <c r="K364" s="59">
        <f>('Opportunity List'!$J364*Convert_PJ_to_MWh)/1000</f>
        <v>20973.269548274591</v>
      </c>
      <c r="L364" s="59">
        <v>1868883.9061509008</v>
      </c>
      <c r="M364" s="59">
        <f>'Opportunity List'!$N364/Convert_GJ_to_MWh</f>
        <v>26.700101963769566</v>
      </c>
      <c r="N364" s="59">
        <v>7.4166949958693458</v>
      </c>
      <c r="O364" s="60">
        <v>0.99</v>
      </c>
      <c r="P364" s="59">
        <f>'Opportunity List'!$L364*'Opportunity List'!$O364</f>
        <v>1850195.0670893916</v>
      </c>
      <c r="Q364" s="60">
        <v>0.5</v>
      </c>
      <c r="R364" s="59">
        <f>'Opportunity List'!$J364*'Opportunity List'!$Q364*Convert_PJ_to_MWh</f>
        <v>10486634.774137296</v>
      </c>
      <c r="S364" s="60">
        <v>7.0000000000000001E-3</v>
      </c>
      <c r="T364" s="59">
        <v>12</v>
      </c>
      <c r="U364" s="59">
        <v>0</v>
      </c>
      <c r="V364" s="59">
        <f>(('Opportunity List'!$R364*'Opportunity List'!$S364)*'Opportunity List'!$O364)*'Opportunity List'!$T364</f>
        <v>872068.54781725758</v>
      </c>
      <c r="W364" s="59">
        <f>'Opportunity List'!$Y364*'Opportunity List'!$P364</f>
        <v>72672.378984771465</v>
      </c>
      <c r="X364" s="59">
        <f>IF('Opportunity List'!$P364=0,0,IF(OR('Opportunity List'!$A364={600,601}),4.52,IF(OR('Opportunity List'!$A364={602,603,604,605}),1.9,('Opportunity List'!$V364/'Opportunity List'!$P364))))</f>
        <v>0.47133870548533024</v>
      </c>
      <c r="Y364" s="59">
        <f>IF('Opportunity List'!$X364=0,0,'Opportunity List'!$X364/'Opportunity List'!$T364)</f>
        <v>3.9278225457110856E-2</v>
      </c>
      <c r="Z364" s="61">
        <f>'Opportunity List'!$W364*'Opportunity List'!$H364</f>
        <v>0</v>
      </c>
      <c r="AA364" s="61">
        <f>'Opportunity List'!$Z364+'Opportunity List'!$W364</f>
        <v>72672.378984771465</v>
      </c>
      <c r="AB364" s="61">
        <f>IF('Opportunity List'!$F364="Electricity", 'Opportunity List'!$W364, 0)+IF('Opportunity List'!$G364="Electricity",'Opportunity List'!$Z364,0)</f>
        <v>72672.378984771465</v>
      </c>
      <c r="AC364" s="61">
        <f>IF('Opportunity List'!$F364="Natural Gas",'Opportunity List'!$W364, 0)+IF('Opportunity List'!$G364="Natural Gas",'Opportunity List'!$Z364,0)</f>
        <v>0</v>
      </c>
      <c r="AD364" s="61">
        <f>'Opportunity List'!$Y364*VLOOKUP('Opportunity List'!$T364,'Discount rate'!$B$4:$D$45,3,FALSE)</f>
        <v>0.35125284854853567</v>
      </c>
      <c r="AE364" s="59">
        <v>305.52147239263809</v>
      </c>
      <c r="AF364" s="62" t="s">
        <v>168</v>
      </c>
      <c r="AG364" s="63">
        <v>0</v>
      </c>
      <c r="AH364" s="64">
        <f>'Opportunity List'!$AG364*VLOOKUP('Opportunity List'!$T364,'Discount rate'!$B$4:$D$45,3,FALSE)</f>
        <v>0</v>
      </c>
      <c r="AI364" s="59">
        <f>'Opportunity List'!$AE364-'Opportunity List'!$AH364</f>
        <v>305.52147239263809</v>
      </c>
      <c r="AJ364" s="64">
        <f>'Opportunity List'!$AI364/'Opportunity List'!$AD364</f>
        <v>869.8049671486765</v>
      </c>
      <c r="AK364" s="59">
        <f>'Opportunity List'!$P364*'Opportunity List'!$AE364</f>
        <v>565274321.11074674</v>
      </c>
      <c r="AL364" s="59">
        <v>8760</v>
      </c>
      <c r="AM364" s="65">
        <v>0.67949868229354682</v>
      </c>
      <c r="AN364" s="65">
        <v>0.67080045967919577</v>
      </c>
      <c r="AO364" s="65">
        <v>0.86677251227691754</v>
      </c>
      <c r="AP364" s="65">
        <v>0.95097436092039889</v>
      </c>
      <c r="AQ364" s="65">
        <v>0.58367125514276208</v>
      </c>
      <c r="AR364" s="65">
        <v>0.950343804017037</v>
      </c>
      <c r="AS364" s="65" t="e">
        <f>#VALUE!</f>
        <v>#VALUE!</v>
      </c>
      <c r="AT364" s="65" t="e">
        <f>#VALUE!</f>
        <v>#VALUE!</v>
      </c>
      <c r="AU364" s="65" t="e">
        <f>#VALUE!</f>
        <v>#VALUE!</v>
      </c>
      <c r="AV364" s="65" t="e">
        <f>#VALUE!</f>
        <v>#VALUE!</v>
      </c>
      <c r="AW364" s="65" t="e">
        <f>#VALUE!</f>
        <v>#VALUE!</v>
      </c>
      <c r="AX364" s="56" t="str">
        <f>IF('Opportunity List'!$AY364&lt;=0.1,"Early",IF(AND('Opportunity List'!$AY364&gt;0.1,'Opportunity List'!$AY364&lt;=0.25),"Establishing","Mature"))</f>
        <v>Establishing</v>
      </c>
      <c r="AY364" s="105">
        <v>0.25</v>
      </c>
      <c r="AZ364" s="11"/>
      <c r="BA364" s="11"/>
      <c r="BB364" s="11"/>
      <c r="BD364" s="11"/>
      <c r="BE364" s="11"/>
      <c r="BF364" s="11"/>
    </row>
    <row r="365" spans="1:58" x14ac:dyDescent="0.25">
      <c r="A365" s="104">
        <v>638</v>
      </c>
      <c r="B365" s="67" t="s">
        <v>242</v>
      </c>
      <c r="C365" s="56" t="s">
        <v>163</v>
      </c>
      <c r="D365" s="56" t="s">
        <v>157</v>
      </c>
      <c r="E365" s="56" t="s">
        <v>230</v>
      </c>
      <c r="F365" s="56" t="s">
        <v>2</v>
      </c>
      <c r="G365" s="56">
        <v>0</v>
      </c>
      <c r="H365" s="57">
        <v>0</v>
      </c>
      <c r="I365" s="56" t="s">
        <v>160</v>
      </c>
      <c r="J365" s="58">
        <v>75.503770373787916</v>
      </c>
      <c r="K365" s="59">
        <f>('Opportunity List'!$J365*Convert_PJ_to_MWh)/1000</f>
        <v>20973.269548274591</v>
      </c>
      <c r="L365" s="59">
        <v>1868883.9061509008</v>
      </c>
      <c r="M365" s="59">
        <f>'Opportunity List'!$N365/Convert_GJ_to_MWh</f>
        <v>26.700101963769566</v>
      </c>
      <c r="N365" s="59">
        <v>7.4166949958693458</v>
      </c>
      <c r="O365" s="60">
        <v>0.31999999999999995</v>
      </c>
      <c r="P365" s="59">
        <f>'Opportunity List'!$L365*'Opportunity List'!$O365</f>
        <v>598042.84996828809</v>
      </c>
      <c r="Q365" s="60">
        <v>0.5</v>
      </c>
      <c r="R365" s="59">
        <f>'Opportunity List'!$J365*'Opportunity List'!$Q365*Convert_PJ_to_MWh</f>
        <v>10486634.774137296</v>
      </c>
      <c r="S365" s="60">
        <v>5.0000000000000001E-3</v>
      </c>
      <c r="T365" s="59">
        <v>3</v>
      </c>
      <c r="U365" s="59">
        <v>0</v>
      </c>
      <c r="V365" s="59">
        <f>(('Opportunity List'!$R365*'Opportunity List'!$S365)*'Opportunity List'!$O365)*'Opportunity List'!$T365</f>
        <v>50335.846915859016</v>
      </c>
      <c r="W365" s="59">
        <f>'Opportunity List'!$Y365*'Opportunity List'!$P365</f>
        <v>16778.615638619674</v>
      </c>
      <c r="X365" s="59">
        <f>IF('Opportunity List'!$P365=0,0,IF(OR('Opportunity List'!$A365={600,601}),4.52,IF(OR('Opportunity List'!$A365={602,603,604,605}),1.9,('Opportunity List'!$V365/'Opportunity List'!$P365))))</f>
        <v>8.4167625979523264E-2</v>
      </c>
      <c r="Y365" s="59">
        <f>IF('Opportunity List'!$X365=0,0,'Opportunity List'!$X365/'Opportunity List'!$T365)</f>
        <v>2.8055875326507756E-2</v>
      </c>
      <c r="Z365" s="61">
        <f>'Opportunity List'!$W365*'Opportunity List'!$H365</f>
        <v>0</v>
      </c>
      <c r="AA365" s="61">
        <f>'Opportunity List'!$Z365+'Opportunity List'!$W365</f>
        <v>16778.615638619674</v>
      </c>
      <c r="AB365" s="61">
        <f>IF('Opportunity List'!$F365="Electricity", 'Opportunity List'!$W365, 0)+IF('Opportunity List'!$G365="Electricity",'Opportunity List'!$Z365,0)</f>
        <v>16778.615638619674</v>
      </c>
      <c r="AC365" s="61">
        <f>IF('Opportunity List'!$F365="Natural Gas",'Opportunity List'!$W365, 0)+IF('Opportunity List'!$G365="Natural Gas",'Opportunity List'!$Z365,0)</f>
        <v>0</v>
      </c>
      <c r="AD365" s="61">
        <f>'Opportunity List'!$Y365*VLOOKUP('Opportunity List'!$T365,'Discount rate'!$B$4:$D$45,3,FALSE)</f>
        <v>0.10168335908600827</v>
      </c>
      <c r="AE365" s="59">
        <v>50.920245398773012</v>
      </c>
      <c r="AF365" s="62" t="s">
        <v>168</v>
      </c>
      <c r="AG365" s="63">
        <v>0</v>
      </c>
      <c r="AH365" s="64">
        <f>'Opportunity List'!$AG365*VLOOKUP('Opportunity List'!$T365,'Discount rate'!$B$4:$D$45,3,FALSE)</f>
        <v>0</v>
      </c>
      <c r="AI365" s="59">
        <f>'Opportunity List'!$AE365-'Opportunity List'!$AH365</f>
        <v>50.920245398773012</v>
      </c>
      <c r="AJ365" s="64">
        <f>'Opportunity List'!$AI365/'Opportunity List'!$AD365</f>
        <v>500.77265204921508</v>
      </c>
      <c r="AK365" s="59">
        <f>'Opportunity List'!$P365*'Opportunity List'!$AE365</f>
        <v>30452488.67936682</v>
      </c>
      <c r="AL365" s="59">
        <v>0</v>
      </c>
      <c r="AM365" s="65">
        <v>0</v>
      </c>
      <c r="AN365" s="65">
        <v>0</v>
      </c>
      <c r="AO365" s="65">
        <v>0</v>
      </c>
      <c r="AP365" s="65">
        <v>0</v>
      </c>
      <c r="AQ365" s="65">
        <v>0</v>
      </c>
      <c r="AR365" s="65">
        <v>0</v>
      </c>
      <c r="AS365" s="65" t="e">
        <f>#VALUE!</f>
        <v>#VALUE!</v>
      </c>
      <c r="AT365" s="65" t="e">
        <f>#VALUE!</f>
        <v>#VALUE!</v>
      </c>
      <c r="AU365" s="65" t="e">
        <f>#VALUE!</f>
        <v>#VALUE!</v>
      </c>
      <c r="AV365" s="65" t="e">
        <f>#VALUE!</f>
        <v>#VALUE!</v>
      </c>
      <c r="AW365" s="65" t="e">
        <f>#VALUE!</f>
        <v>#VALUE!</v>
      </c>
      <c r="AX365" s="56" t="str">
        <f>IF('Opportunity List'!$AY365&lt;=0.1,"Early",IF(AND('Opportunity List'!$AY365&gt;0.1,'Opportunity List'!$AY365&lt;=0.25),"Establishing","Mature"))</f>
        <v>Establishing</v>
      </c>
      <c r="AY365" s="105">
        <v>0.25</v>
      </c>
      <c r="AZ365" s="11"/>
      <c r="BA365" s="11"/>
      <c r="BB365" s="11"/>
      <c r="BD365" s="11"/>
      <c r="BE365" s="11"/>
      <c r="BF365" s="11"/>
    </row>
    <row r="366" spans="1:58" x14ac:dyDescent="0.25">
      <c r="A366" s="104">
        <v>640</v>
      </c>
      <c r="B366" s="56" t="s">
        <v>243</v>
      </c>
      <c r="C366" s="56" t="s">
        <v>163</v>
      </c>
      <c r="D366" s="56" t="s">
        <v>157</v>
      </c>
      <c r="E366" s="56" t="s">
        <v>230</v>
      </c>
      <c r="F366" s="56" t="s">
        <v>2</v>
      </c>
      <c r="G366" s="56">
        <v>0</v>
      </c>
      <c r="H366" s="57">
        <v>0</v>
      </c>
      <c r="I366" s="56" t="s">
        <v>160</v>
      </c>
      <c r="J366" s="58">
        <v>75.503770373787916</v>
      </c>
      <c r="K366" s="59">
        <f>('Opportunity List'!$J366*Convert_PJ_to_MWh)/1000</f>
        <v>20973.269548274591</v>
      </c>
      <c r="L366" s="59">
        <v>1868883.9061509008</v>
      </c>
      <c r="M366" s="59">
        <f>'Opportunity List'!$N366/Convert_GJ_to_MWh</f>
        <v>26.700101963769566</v>
      </c>
      <c r="N366" s="59">
        <v>7.4166949958693458</v>
      </c>
      <c r="O366" s="60">
        <v>0.52</v>
      </c>
      <c r="P366" s="59">
        <f>'Opportunity List'!$L366*'Opportunity List'!$O366</f>
        <v>971819.63119846839</v>
      </c>
      <c r="Q366" s="60">
        <v>0.5</v>
      </c>
      <c r="R366" s="59">
        <f>'Opportunity List'!$J366*'Opportunity List'!$Q366*Convert_PJ_to_MWh</f>
        <v>10486634.774137296</v>
      </c>
      <c r="S366" s="60">
        <v>1.6E-2</v>
      </c>
      <c r="T366" s="59">
        <v>12</v>
      </c>
      <c r="U366" s="59">
        <v>0</v>
      </c>
      <c r="V366" s="59">
        <f>(('Opportunity List'!$R366*'Opportunity List'!$S366)*'Opportunity List'!$O366)*'Opportunity List'!$T366</f>
        <v>1046985.6158498676</v>
      </c>
      <c r="W366" s="59">
        <f>'Opportunity List'!$Y366*'Opportunity List'!$P366</f>
        <v>87248.801320822298</v>
      </c>
      <c r="X366" s="59">
        <f>IF('Opportunity List'!$P366=0,0,IF(OR('Opportunity List'!$A366={600,601}),4.52,IF(OR('Opportunity List'!$A366={602,603,604,605}),1.9,('Opportunity List'!$V366/'Opportunity List'!$P366))))</f>
        <v>1.0773456125378975</v>
      </c>
      <c r="Y366" s="59">
        <f>IF('Opportunity List'!$X366=0,0,'Opportunity List'!$X366/'Opportunity List'!$T366)</f>
        <v>8.9778801044824788E-2</v>
      </c>
      <c r="Z366" s="61">
        <f>'Opportunity List'!$W366*'Opportunity List'!$H366</f>
        <v>0</v>
      </c>
      <c r="AA366" s="61">
        <f>'Opportunity List'!$Z366+'Opportunity List'!$W366</f>
        <v>87248.801320822298</v>
      </c>
      <c r="AB366" s="61">
        <f>IF('Opportunity List'!$F366="Electricity", 'Opportunity List'!$W366, 0)+IF('Opportunity List'!$G366="Electricity",'Opportunity List'!$Z366,0)</f>
        <v>87248.801320822298</v>
      </c>
      <c r="AC366" s="61">
        <f>IF('Opportunity List'!$F366="Natural Gas",'Opportunity List'!$W366, 0)+IF('Opportunity List'!$G366="Natural Gas",'Opportunity List'!$Z366,0)</f>
        <v>0</v>
      </c>
      <c r="AD366" s="61">
        <f>'Opportunity List'!$Y366*VLOOKUP('Opportunity List'!$T366,'Discount rate'!$B$4:$D$45,3,FALSE)</f>
        <v>0.80286365382522418</v>
      </c>
      <c r="AE366" s="59">
        <v>20.368098159509206</v>
      </c>
      <c r="AF366" s="62" t="s">
        <v>168</v>
      </c>
      <c r="AG366" s="63">
        <v>0</v>
      </c>
      <c r="AH366" s="64">
        <f>'Opportunity List'!$AG366*VLOOKUP('Opportunity List'!$T366,'Discount rate'!$B$4:$D$45,3,FALSE)</f>
        <v>0</v>
      </c>
      <c r="AI366" s="59">
        <f>'Opportunity List'!$AE366-'Opportunity List'!$AH366</f>
        <v>20.368098159509206</v>
      </c>
      <c r="AJ366" s="64">
        <f>'Opportunity List'!$AI366/'Opportunity List'!$AD366</f>
        <v>25.369311541836403</v>
      </c>
      <c r="AK366" s="59">
        <f>'Opportunity List'!$P366*'Opportunity List'!$AE366</f>
        <v>19794117.641588438</v>
      </c>
      <c r="AL366" s="59">
        <v>8760</v>
      </c>
      <c r="AM366" s="65">
        <v>0.67949868229354682</v>
      </c>
      <c r="AN366" s="65">
        <v>0.67080045967919577</v>
      </c>
      <c r="AO366" s="65">
        <v>0.86677251227691754</v>
      </c>
      <c r="AP366" s="65">
        <v>0.95097436092039889</v>
      </c>
      <c r="AQ366" s="65">
        <v>0.58367125514276208</v>
      </c>
      <c r="AR366" s="65">
        <v>0.950343804017037</v>
      </c>
      <c r="AS366" s="65" t="e">
        <f>#VALUE!</f>
        <v>#VALUE!</v>
      </c>
      <c r="AT366" s="65" t="e">
        <f>#VALUE!</f>
        <v>#VALUE!</v>
      </c>
      <c r="AU366" s="65" t="e">
        <f>#VALUE!</f>
        <v>#VALUE!</v>
      </c>
      <c r="AV366" s="65" t="e">
        <f>#VALUE!</f>
        <v>#VALUE!</v>
      </c>
      <c r="AW366" s="65" t="e">
        <f>#VALUE!</f>
        <v>#VALUE!</v>
      </c>
      <c r="AX366" s="56" t="str">
        <f>IF('Opportunity List'!$AY366&lt;=0.1,"Early",IF(AND('Opportunity List'!$AY366&gt;0.1,'Opportunity List'!$AY366&lt;=0.25),"Establishing","Mature"))</f>
        <v>Establishing</v>
      </c>
      <c r="AY366" s="105">
        <v>0.25</v>
      </c>
      <c r="AZ366" s="11"/>
      <c r="BA366" s="11"/>
      <c r="BB366" s="11"/>
      <c r="BD366" s="11"/>
      <c r="BE366" s="11"/>
      <c r="BF366" s="11"/>
    </row>
    <row r="367" spans="1:58" x14ac:dyDescent="0.25">
      <c r="A367" s="104">
        <v>645</v>
      </c>
      <c r="B367" s="56" t="s">
        <v>248</v>
      </c>
      <c r="C367" s="56" t="s">
        <v>163</v>
      </c>
      <c r="D367" s="56" t="s">
        <v>157</v>
      </c>
      <c r="E367" s="56" t="s">
        <v>230</v>
      </c>
      <c r="F367" s="56" t="s">
        <v>2</v>
      </c>
      <c r="G367" s="56">
        <v>0</v>
      </c>
      <c r="H367" s="57">
        <v>0</v>
      </c>
      <c r="I367" s="56" t="s">
        <v>160</v>
      </c>
      <c r="J367" s="58">
        <v>75.503770373787916</v>
      </c>
      <c r="K367" s="59">
        <f>('Opportunity List'!$J367*Convert_PJ_to_MWh)/1000</f>
        <v>20973.269548274591</v>
      </c>
      <c r="L367" s="59">
        <v>1868883.9061509008</v>
      </c>
      <c r="M367" s="59">
        <f>'Opportunity List'!$N367/Convert_GJ_to_MWh</f>
        <v>26.700101963769566</v>
      </c>
      <c r="N367" s="59">
        <v>7.4166949958693458</v>
      </c>
      <c r="O367" s="60">
        <v>0.66</v>
      </c>
      <c r="P367" s="59">
        <f>'Opportunity List'!$L367*'Opportunity List'!$O367</f>
        <v>1233463.3780595947</v>
      </c>
      <c r="Q367" s="60">
        <v>0.52</v>
      </c>
      <c r="R367" s="59">
        <f>'Opportunity List'!$J367*'Opportunity List'!$Q367*Convert_PJ_to_MWh</f>
        <v>10906100.165102787</v>
      </c>
      <c r="S367" s="60">
        <v>3.5363205574490963E-2</v>
      </c>
      <c r="T367" s="59">
        <v>12</v>
      </c>
      <c r="U367" s="59">
        <v>0</v>
      </c>
      <c r="V367" s="59">
        <f>(('Opportunity List'!$R367*'Opportunity List'!$S367)*'Opportunity List'!$O367)*'Opportunity List'!$T367</f>
        <v>3054543.3242637962</v>
      </c>
      <c r="W367" s="59">
        <f>'Opportunity List'!$Y367*'Opportunity List'!$P367</f>
        <v>254545.27702198303</v>
      </c>
      <c r="X367" s="59">
        <f>IF('Opportunity List'!$P367=0,0,IF(OR('Opportunity List'!$A367={600,601}),4.52,IF(OR('Opportunity List'!$A367={602,603,604,605}),1.9,('Opportunity List'!$V367/'Opportunity List'!$P367))))</f>
        <v>2.4763956341119813</v>
      </c>
      <c r="Y367" s="59">
        <f>IF('Opportunity List'!$X367=0,0,'Opportunity List'!$X367/'Opportunity List'!$T367)</f>
        <v>0.20636630284266511</v>
      </c>
      <c r="Z367" s="61">
        <f>'Opportunity List'!$W367*'Opportunity List'!$H367</f>
        <v>0</v>
      </c>
      <c r="AA367" s="61">
        <f>'Opportunity List'!$Z367+'Opportunity List'!$W367</f>
        <v>254545.27702198303</v>
      </c>
      <c r="AB367" s="61">
        <f>IF('Opportunity List'!$F367="Electricity", 'Opportunity List'!$W367, 0)+IF('Opportunity List'!$G367="Electricity",'Opportunity List'!$Z367,0)</f>
        <v>254545.27702198303</v>
      </c>
      <c r="AC367" s="61">
        <f>IF('Opportunity List'!$F367="Natural Gas",'Opportunity List'!$W367, 0)+IF('Opportunity List'!$G367="Natural Gas",'Opportunity List'!$Z367,0)</f>
        <v>0</v>
      </c>
      <c r="AD367" s="61">
        <f>'Opportunity List'!$Y367*VLOOKUP('Opportunity List'!$T367,'Discount rate'!$B$4:$D$45,3,FALSE)</f>
        <v>1.8454691085030428</v>
      </c>
      <c r="AE367" s="59">
        <v>1018.4049079754602</v>
      </c>
      <c r="AF367" s="62" t="s">
        <v>168</v>
      </c>
      <c r="AG367" s="63">
        <v>0</v>
      </c>
      <c r="AH367" s="64">
        <f>'Opportunity List'!$AG367*VLOOKUP('Opportunity List'!$T367,'Discount rate'!$B$4:$D$45,3,FALSE)</f>
        <v>0</v>
      </c>
      <c r="AI367" s="59">
        <f>'Opportunity List'!$AE367-'Opportunity List'!$AH367</f>
        <v>1018.4049079754602</v>
      </c>
      <c r="AJ367" s="64">
        <f>'Opportunity List'!$AI367/'Opportunity List'!$AD367</f>
        <v>551.84066928193783</v>
      </c>
      <c r="AK367" s="59">
        <f>'Opportunity List'!$P367*'Opportunity List'!$AE367</f>
        <v>1256165158.0238819</v>
      </c>
      <c r="AL367" s="59">
        <v>8760</v>
      </c>
      <c r="AM367" s="65">
        <v>0.67949868229354682</v>
      </c>
      <c r="AN367" s="65">
        <v>0.67080045967919577</v>
      </c>
      <c r="AO367" s="65">
        <v>0.86677251227691754</v>
      </c>
      <c r="AP367" s="65">
        <v>0.95097436092039889</v>
      </c>
      <c r="AQ367" s="65">
        <v>0.58367125514276208</v>
      </c>
      <c r="AR367" s="65">
        <v>0.950343804017037</v>
      </c>
      <c r="AS367" s="65" t="e">
        <f>#VALUE!</f>
        <v>#VALUE!</v>
      </c>
      <c r="AT367" s="65" t="e">
        <f>#VALUE!</f>
        <v>#VALUE!</v>
      </c>
      <c r="AU367" s="65" t="e">
        <f>#VALUE!</f>
        <v>#VALUE!</v>
      </c>
      <c r="AV367" s="65" t="e">
        <f>#VALUE!</f>
        <v>#VALUE!</v>
      </c>
      <c r="AW367" s="65" t="e">
        <f>#VALUE!</f>
        <v>#VALUE!</v>
      </c>
      <c r="AX367" s="56" t="str">
        <f>IF('Opportunity List'!$AY367&lt;=0.1,"Early",IF(AND('Opportunity List'!$AY367&gt;0.1,'Opportunity List'!$AY367&lt;=0.25),"Establishing","Mature"))</f>
        <v>Establishing</v>
      </c>
      <c r="AY367" s="105">
        <v>0.25</v>
      </c>
      <c r="AZ367" s="11"/>
      <c r="BA367" s="11"/>
      <c r="BB367" s="11"/>
      <c r="BD367" s="11"/>
      <c r="BE367" s="11"/>
      <c r="BF367" s="11"/>
    </row>
    <row r="368" spans="1:58" x14ac:dyDescent="0.25">
      <c r="A368" s="104">
        <v>646</v>
      </c>
      <c r="B368" s="67" t="s">
        <v>252</v>
      </c>
      <c r="C368" s="56" t="s">
        <v>163</v>
      </c>
      <c r="D368" s="56" t="s">
        <v>157</v>
      </c>
      <c r="E368" s="56" t="s">
        <v>230</v>
      </c>
      <c r="F368" s="56" t="s">
        <v>2</v>
      </c>
      <c r="G368" s="56">
        <v>0</v>
      </c>
      <c r="H368" s="57">
        <v>0</v>
      </c>
      <c r="I368" s="56" t="s">
        <v>160</v>
      </c>
      <c r="J368" s="58">
        <v>75.503770373787916</v>
      </c>
      <c r="K368" s="59">
        <f>('Opportunity List'!$J368*Convert_PJ_to_MWh)/1000</f>
        <v>20973.269548274591</v>
      </c>
      <c r="L368" s="59">
        <v>1868883.9061509008</v>
      </c>
      <c r="M368" s="59">
        <f>'Opportunity List'!$N368/Convert_GJ_to_MWh</f>
        <v>26.700101963769566</v>
      </c>
      <c r="N368" s="59">
        <v>7.4166949958693458</v>
      </c>
      <c r="O368" s="60">
        <v>0.15</v>
      </c>
      <c r="P368" s="59">
        <f>'Opportunity List'!$L368*'Opportunity List'!$O368</f>
        <v>280332.5859226351</v>
      </c>
      <c r="Q368" s="60">
        <v>0.5</v>
      </c>
      <c r="R368" s="59">
        <f>'Opportunity List'!$J368*'Opportunity List'!$Q368*Convert_PJ_to_MWh</f>
        <v>10486634.774137296</v>
      </c>
      <c r="S368" s="60">
        <v>7.3999999999999996E-2</v>
      </c>
      <c r="T368" s="59">
        <v>7</v>
      </c>
      <c r="U368" s="59">
        <v>0</v>
      </c>
      <c r="V368" s="59">
        <f>(('Opportunity List'!$R368*'Opportunity List'!$S368)*'Opportunity List'!$O368)*'Opportunity List'!$T368</f>
        <v>814811.52195046772</v>
      </c>
      <c r="W368" s="59">
        <f>'Opportunity List'!$Y368*'Opportunity List'!$P368</f>
        <v>116401.64599292395</v>
      </c>
      <c r="X368" s="59">
        <f>IF('Opportunity List'!$P368=0,0,IF(OR('Opportunity List'!$A368={600,601}),4.52,IF(OR('Opportunity List'!$A368={602,603,604,605}),1.9,('Opportunity List'!$V368/'Opportunity List'!$P368))))</f>
        <v>2.9065886838262021</v>
      </c>
      <c r="Y368" s="59">
        <f>IF('Opportunity List'!$X368=0,0,'Opportunity List'!$X368/'Opportunity List'!$T368)</f>
        <v>0.41522695483231459</v>
      </c>
      <c r="Z368" s="61">
        <f>'Opportunity List'!$W368*'Opportunity List'!$H368</f>
        <v>0</v>
      </c>
      <c r="AA368" s="61">
        <f>'Opportunity List'!$Z368+'Opportunity List'!$W368</f>
        <v>116401.64599292395</v>
      </c>
      <c r="AB368" s="61">
        <f>IF('Opportunity List'!$F368="Electricity", 'Opportunity List'!$W368, 0)+IF('Opportunity List'!$G368="Electricity",'Opportunity List'!$Z368,0)</f>
        <v>116401.64599292395</v>
      </c>
      <c r="AC368" s="61">
        <f>IF('Opportunity List'!$F368="Natural Gas",'Opportunity List'!$W368, 0)+IF('Opportunity List'!$G368="Natural Gas",'Opportunity List'!$Z368,0)</f>
        <v>0</v>
      </c>
      <c r="AD368" s="61">
        <f>'Opportunity List'!$Y368*VLOOKUP('Opportunity List'!$T368,'Discount rate'!$B$4:$D$45,3,FALSE)</f>
        <v>2.6530051817889699</v>
      </c>
      <c r="AE368" s="59">
        <v>356.44171779141107</v>
      </c>
      <c r="AF368" s="62" t="s">
        <v>168</v>
      </c>
      <c r="AG368" s="63">
        <v>0</v>
      </c>
      <c r="AH368" s="64">
        <f>'Opportunity List'!$AG368*VLOOKUP('Opportunity List'!$T368,'Discount rate'!$B$4:$D$45,3,FALSE)</f>
        <v>0</v>
      </c>
      <c r="AI368" s="59">
        <f>'Opportunity List'!$AE368-'Opportunity List'!$AH368</f>
        <v>356.44171779141107</v>
      </c>
      <c r="AJ368" s="64">
        <f>'Opportunity List'!$AI368/'Opportunity List'!$AD368</f>
        <v>134.35394707787788</v>
      </c>
      <c r="AK368" s="59">
        <f>'Opportunity List'!$P368*'Opportunity List'!$AE368</f>
        <v>99922228.479172394</v>
      </c>
      <c r="AL368" s="59">
        <v>8760</v>
      </c>
      <c r="AM368" s="65">
        <v>0.67949868229354682</v>
      </c>
      <c r="AN368" s="65">
        <v>0.67080045967919577</v>
      </c>
      <c r="AO368" s="65">
        <v>0.86677251227691754</v>
      </c>
      <c r="AP368" s="65">
        <v>0.95097436092039889</v>
      </c>
      <c r="AQ368" s="65">
        <v>0.58367125514276208</v>
      </c>
      <c r="AR368" s="65">
        <v>0.950343804017037</v>
      </c>
      <c r="AS368" s="65" t="e">
        <f>#VALUE!</f>
        <v>#VALUE!</v>
      </c>
      <c r="AT368" s="65" t="e">
        <f>#VALUE!</f>
        <v>#VALUE!</v>
      </c>
      <c r="AU368" s="65" t="e">
        <f>#VALUE!</f>
        <v>#VALUE!</v>
      </c>
      <c r="AV368" s="65" t="e">
        <f>#VALUE!</f>
        <v>#VALUE!</v>
      </c>
      <c r="AW368" s="65" t="e">
        <f>#VALUE!</f>
        <v>#VALUE!</v>
      </c>
      <c r="AX368" s="56" t="str">
        <f>IF('Opportunity List'!$AY368&lt;=0.1,"Early",IF(AND('Opportunity List'!$AY368&gt;0.1,'Opportunity List'!$AY368&lt;=0.25),"Establishing","Mature"))</f>
        <v>Establishing</v>
      </c>
      <c r="AY368" s="105">
        <v>0.25</v>
      </c>
      <c r="AZ368" s="11"/>
      <c r="BA368" s="11"/>
      <c r="BB368" s="11"/>
      <c r="BD368" s="11"/>
      <c r="BE368" s="11"/>
      <c r="BF368" s="11"/>
    </row>
    <row r="369" spans="1:58" x14ac:dyDescent="0.25">
      <c r="A369" s="104">
        <v>650</v>
      </c>
      <c r="B369" s="67" t="s">
        <v>255</v>
      </c>
      <c r="C369" s="56" t="s">
        <v>163</v>
      </c>
      <c r="D369" s="56" t="s">
        <v>157</v>
      </c>
      <c r="E369" s="56" t="s">
        <v>230</v>
      </c>
      <c r="F369" s="56" t="s">
        <v>2</v>
      </c>
      <c r="G369" s="56">
        <v>0</v>
      </c>
      <c r="H369" s="57">
        <v>0</v>
      </c>
      <c r="I369" s="56" t="s">
        <v>160</v>
      </c>
      <c r="J369" s="58">
        <v>75.503770373787916</v>
      </c>
      <c r="K369" s="59">
        <f>('Opportunity List'!$J369*Convert_PJ_to_MWh)/1000</f>
        <v>20973.269548274591</v>
      </c>
      <c r="L369" s="59">
        <v>1868883.9061509008</v>
      </c>
      <c r="M369" s="59">
        <f>'Opportunity List'!$N369/Convert_GJ_to_MWh</f>
        <v>26.700101963769566</v>
      </c>
      <c r="N369" s="59">
        <v>7.4166949958693458</v>
      </c>
      <c r="O369" s="60">
        <v>1</v>
      </c>
      <c r="P369" s="59">
        <f>'Opportunity List'!$L369*'Opportunity List'!$O369</f>
        <v>1868883.9061509008</v>
      </c>
      <c r="Q369" s="60">
        <v>0.5</v>
      </c>
      <c r="R369" s="59">
        <f>'Opportunity List'!$J369*'Opportunity List'!$Q369*Convert_PJ_to_MWh</f>
        <v>10486634.774137296</v>
      </c>
      <c r="S369" s="60">
        <v>1.4999999999999999E-2</v>
      </c>
      <c r="T369" s="59">
        <v>16</v>
      </c>
      <c r="U369" s="59">
        <v>0</v>
      </c>
      <c r="V369" s="59">
        <f>(('Opportunity List'!$R369*'Opportunity List'!$S369)*'Opportunity List'!$O369)*'Opportunity List'!$T369</f>
        <v>2516792.3457929511</v>
      </c>
      <c r="W369" s="59">
        <f>'Opportunity List'!$Y369*'Opportunity List'!$P369</f>
        <v>157299.52161205944</v>
      </c>
      <c r="X369" s="59">
        <f>IF('Opportunity List'!$P369=0,0,IF(OR('Opportunity List'!$A369={600,601}),4.52,IF(OR('Opportunity List'!$A369={602,603,604,605}),1.9,('Opportunity List'!$V369/'Opportunity List'!$P369))))</f>
        <v>1.346682015672372</v>
      </c>
      <c r="Y369" s="59">
        <f>IF('Opportunity List'!$X369=0,0,'Opportunity List'!$X369/'Opportunity List'!$T369)</f>
        <v>8.416762597952325E-2</v>
      </c>
      <c r="Z369" s="61">
        <f>'Opportunity List'!$W369*'Opportunity List'!$H369</f>
        <v>0</v>
      </c>
      <c r="AA369" s="61">
        <f>'Opportunity List'!$Z369+'Opportunity List'!$W369</f>
        <v>157299.52161205944</v>
      </c>
      <c r="AB369" s="61">
        <f>IF('Opportunity List'!$F369="Electricity", 'Opportunity List'!$W369, 0)+IF('Opportunity List'!$G369="Electricity",'Opportunity List'!$Z369,0)</f>
        <v>157299.52161205944</v>
      </c>
      <c r="AC369" s="61">
        <f>IF('Opportunity List'!$F369="Natural Gas",'Opportunity List'!$W369, 0)+IF('Opportunity List'!$G369="Natural Gas",'Opportunity List'!$Z369,0)</f>
        <v>0</v>
      </c>
      <c r="AD369" s="61">
        <f>'Opportunity List'!$Y369*VLOOKUP('Opportunity List'!$T369,'Discount rate'!$B$4:$D$45,3,FALSE)</f>
        <v>0.87926961234887979</v>
      </c>
      <c r="AE369" s="59">
        <v>305.52147239263809</v>
      </c>
      <c r="AF369" s="62" t="s">
        <v>168</v>
      </c>
      <c r="AG369" s="63">
        <v>0</v>
      </c>
      <c r="AH369" s="64">
        <f>'Opportunity List'!$AG369*VLOOKUP('Opportunity List'!$T369,'Discount rate'!$B$4:$D$45,3,FALSE)</f>
        <v>0</v>
      </c>
      <c r="AI369" s="59">
        <f>'Opportunity List'!$AE369-'Opportunity List'!$AH369</f>
        <v>305.52147239263809</v>
      </c>
      <c r="AJ369" s="64">
        <f>'Opportunity List'!$AI369/'Opportunity List'!$AD369</f>
        <v>347.47188814642232</v>
      </c>
      <c r="AK369" s="59">
        <f>'Opportunity List'!$P369*'Opportunity List'!$AE369</f>
        <v>570984162.73812807</v>
      </c>
      <c r="AL369" s="59">
        <v>8760</v>
      </c>
      <c r="AM369" s="65">
        <v>0.67949868229354682</v>
      </c>
      <c r="AN369" s="65">
        <v>0.67080045967919577</v>
      </c>
      <c r="AO369" s="65">
        <v>0.86677251227691754</v>
      </c>
      <c r="AP369" s="65">
        <v>0.95097436092039889</v>
      </c>
      <c r="AQ369" s="65">
        <v>0.58367125514276208</v>
      </c>
      <c r="AR369" s="65">
        <v>0.950343804017037</v>
      </c>
      <c r="AS369" s="65" t="e">
        <f>#VALUE!</f>
        <v>#VALUE!</v>
      </c>
      <c r="AT369" s="65" t="e">
        <f>#VALUE!</f>
        <v>#VALUE!</v>
      </c>
      <c r="AU369" s="65" t="e">
        <f>#VALUE!</f>
        <v>#VALUE!</v>
      </c>
      <c r="AV369" s="65" t="e">
        <f>#VALUE!</f>
        <v>#VALUE!</v>
      </c>
      <c r="AW369" s="65" t="e">
        <f>#VALUE!</f>
        <v>#VALUE!</v>
      </c>
      <c r="AX369" s="56" t="str">
        <f>IF('Opportunity List'!$AY369&lt;=0.1,"Early",IF(AND('Opportunity List'!$AY369&gt;0.1,'Opportunity List'!$AY369&lt;=0.25),"Establishing","Mature"))</f>
        <v>Establishing</v>
      </c>
      <c r="AY369" s="105">
        <v>0.25</v>
      </c>
      <c r="AZ369" s="11"/>
      <c r="BA369" s="11"/>
      <c r="BB369" s="11"/>
      <c r="BD369" s="11"/>
      <c r="BE369" s="11"/>
      <c r="BF369" s="11"/>
    </row>
    <row r="370" spans="1:58" x14ac:dyDescent="0.25">
      <c r="A370" s="104">
        <v>652</v>
      </c>
      <c r="B370" s="67" t="s">
        <v>262</v>
      </c>
      <c r="C370" s="56" t="s">
        <v>163</v>
      </c>
      <c r="D370" s="56" t="s">
        <v>157</v>
      </c>
      <c r="E370" s="56" t="s">
        <v>230</v>
      </c>
      <c r="F370" s="56" t="s">
        <v>2</v>
      </c>
      <c r="G370" s="56">
        <v>0</v>
      </c>
      <c r="H370" s="57">
        <v>0</v>
      </c>
      <c r="I370" s="56" t="s">
        <v>160</v>
      </c>
      <c r="J370" s="58">
        <v>75.503770373787916</v>
      </c>
      <c r="K370" s="59">
        <f>('Opportunity List'!$J370*Convert_PJ_to_MWh)/1000</f>
        <v>20973.269548274591</v>
      </c>
      <c r="L370" s="59">
        <v>1868883.9061509008</v>
      </c>
      <c r="M370" s="59">
        <f>'Opportunity List'!$N370/Convert_GJ_to_MWh</f>
        <v>26.700101963769566</v>
      </c>
      <c r="N370" s="59">
        <v>7.4166949958693458</v>
      </c>
      <c r="O370" s="60">
        <v>1</v>
      </c>
      <c r="P370" s="59">
        <f>'Opportunity List'!$L370*'Opportunity List'!$O370</f>
        <v>1868883.9061509008</v>
      </c>
      <c r="Q370" s="60">
        <v>0.5</v>
      </c>
      <c r="R370" s="59">
        <f>'Opportunity List'!$J370*'Opportunity List'!$Q370*Convert_PJ_to_MWh</f>
        <v>10486634.774137296</v>
      </c>
      <c r="S370" s="60">
        <v>0.02</v>
      </c>
      <c r="T370" s="59">
        <v>1</v>
      </c>
      <c r="U370" s="59">
        <v>0</v>
      </c>
      <c r="V370" s="59">
        <f>(('Opportunity List'!$R370*'Opportunity List'!$S370)*'Opportunity List'!$O370)*'Opportunity List'!$T370</f>
        <v>209732.69548274591</v>
      </c>
      <c r="W370" s="59">
        <f>'Opportunity List'!$Y370*'Opportunity List'!$P370</f>
        <v>209732.69548274591</v>
      </c>
      <c r="X370" s="59">
        <f>IF('Opportunity List'!$P370=0,0,IF(OR('Opportunity List'!$A370={600,601}),4.52,IF(OR('Opportunity List'!$A370={602,603,604,605}),1.9,('Opportunity List'!$V370/'Opportunity List'!$P370))))</f>
        <v>0.112223501306031</v>
      </c>
      <c r="Y370" s="59">
        <f>IF('Opportunity List'!$X370=0,0,'Opportunity List'!$X370/'Opportunity List'!$T370)</f>
        <v>0.112223501306031</v>
      </c>
      <c r="Z370" s="61">
        <f>'Opportunity List'!$W370*'Opportunity List'!$H370</f>
        <v>0</v>
      </c>
      <c r="AA370" s="61">
        <f>'Opportunity List'!$Z370+'Opportunity List'!$W370</f>
        <v>209732.69548274591</v>
      </c>
      <c r="AB370" s="61">
        <f>IF('Opportunity List'!$F370="Electricity", 'Opportunity List'!$W370, 0)+IF('Opportunity List'!$G370="Electricity",'Opportunity List'!$Z370,0)</f>
        <v>209732.69548274591</v>
      </c>
      <c r="AC370" s="61">
        <f>IF('Opportunity List'!$F370="Natural Gas",'Opportunity List'!$W370, 0)+IF('Opportunity List'!$G370="Natural Gas",'Opportunity List'!$Z370,0)</f>
        <v>0</v>
      </c>
      <c r="AD370" s="61">
        <f>'Opportunity List'!$Y370*VLOOKUP('Opportunity List'!$T370,'Discount rate'!$B$4:$D$45,3,FALSE)</f>
        <v>0.21710527822755529</v>
      </c>
      <c r="AE370" s="59">
        <v>2.5657235406321153</v>
      </c>
      <c r="AF370" s="62" t="s">
        <v>161</v>
      </c>
      <c r="AG370" s="63">
        <v>0</v>
      </c>
      <c r="AH370" s="64">
        <f>'Opportunity List'!$AG370*VLOOKUP('Opportunity List'!$T370,'Discount rate'!$B$4:$D$45,3,FALSE)</f>
        <v>0</v>
      </c>
      <c r="AI370" s="59">
        <f>'Opportunity List'!$AE370-'Opportunity List'!$AH370</f>
        <v>2.5657235406321153</v>
      </c>
      <c r="AJ370" s="64">
        <f>'Opportunity List'!$AI370/'Opportunity List'!$AD370</f>
        <v>11.817877306248146</v>
      </c>
      <c r="AK370" s="59">
        <f>'Opportunity List'!$P370*'Opportunity List'!$AE370</f>
        <v>4795039.4327198667</v>
      </c>
      <c r="AL370" s="59">
        <v>0</v>
      </c>
      <c r="AM370" s="65">
        <v>0</v>
      </c>
      <c r="AN370" s="65">
        <v>0</v>
      </c>
      <c r="AO370" s="65">
        <v>0</v>
      </c>
      <c r="AP370" s="65">
        <v>0</v>
      </c>
      <c r="AQ370" s="65">
        <v>0</v>
      </c>
      <c r="AR370" s="65">
        <v>0</v>
      </c>
      <c r="AS370" s="65" t="e">
        <f>#VALUE!</f>
        <v>#VALUE!</v>
      </c>
      <c r="AT370" s="65" t="e">
        <f>#VALUE!</f>
        <v>#VALUE!</v>
      </c>
      <c r="AU370" s="65" t="e">
        <f>#VALUE!</f>
        <v>#VALUE!</v>
      </c>
      <c r="AV370" s="65" t="e">
        <f>#VALUE!</f>
        <v>#VALUE!</v>
      </c>
      <c r="AW370" s="65" t="e">
        <f>#VALUE!</f>
        <v>#VALUE!</v>
      </c>
      <c r="AX370" s="56" t="str">
        <f>IF('Opportunity List'!$AY370&lt;=0.1,"Early",IF(AND('Opportunity List'!$AY370&gt;0.1,'Opportunity List'!$AY370&lt;=0.25),"Establishing","Mature"))</f>
        <v>Establishing</v>
      </c>
      <c r="AY370" s="105">
        <v>0.25</v>
      </c>
      <c r="AZ370" s="11"/>
      <c r="BA370" s="11"/>
      <c r="BB370" s="11"/>
      <c r="BD370" s="11"/>
      <c r="BE370" s="11"/>
      <c r="BF370" s="11"/>
    </row>
    <row r="371" spans="1:58" x14ac:dyDescent="0.25">
      <c r="A371" s="104">
        <v>611</v>
      </c>
      <c r="B371" s="67" t="s">
        <v>169</v>
      </c>
      <c r="C371" s="56" t="s">
        <v>163</v>
      </c>
      <c r="D371" s="56" t="s">
        <v>157</v>
      </c>
      <c r="E371" s="56" t="s">
        <v>170</v>
      </c>
      <c r="F371" s="56" t="s">
        <v>2</v>
      </c>
      <c r="G371" s="56">
        <v>0</v>
      </c>
      <c r="H371" s="57">
        <v>0</v>
      </c>
      <c r="I371" s="56" t="s">
        <v>160</v>
      </c>
      <c r="J371" s="58">
        <v>75.503770373787916</v>
      </c>
      <c r="K371" s="59">
        <f>('Opportunity List'!$J371*Convert_PJ_to_MWh)/1000</f>
        <v>20973.269548274591</v>
      </c>
      <c r="L371" s="59">
        <v>1868883.9061509008</v>
      </c>
      <c r="M371" s="59">
        <f>'Opportunity List'!$N371/Convert_GJ_to_MWh</f>
        <v>26.700101963769566</v>
      </c>
      <c r="N371" s="59">
        <v>7.4166949958693458</v>
      </c>
      <c r="O371" s="60">
        <v>9.5502655131389474E-2</v>
      </c>
      <c r="P371" s="59">
        <f>'Opportunity List'!$L371*'Opportunity List'!$O371</f>
        <v>178483.37516973354</v>
      </c>
      <c r="Q371" s="60">
        <v>0.18</v>
      </c>
      <c r="R371" s="59">
        <f>'Opportunity List'!$J371*'Opportunity List'!$Q371*Convert_PJ_to_MWh</f>
        <v>3775188.5186894261</v>
      </c>
      <c r="S371" s="60">
        <v>0.14655537572254218</v>
      </c>
      <c r="T371" s="59">
        <v>10</v>
      </c>
      <c r="U371" s="59">
        <v>0</v>
      </c>
      <c r="V371" s="59">
        <f>(('Opportunity List'!$R371*'Opportunity List'!$S371)*'Opportunity List'!$O371)*'Opportunity List'!$T371</f>
        <v>528391.52420606301</v>
      </c>
      <c r="W371" s="59">
        <f>'Opportunity List'!$Y371*'Opportunity List'!$P371</f>
        <v>52839.152420606304</v>
      </c>
      <c r="X371" s="59">
        <f>IF('Opportunity List'!$P371=0,0,IF(OR('Opportunity List'!$A371={600,601}),4.52,IF(OR('Opportunity List'!$A371={602,603,604,605}),1.9,('Opportunity List'!$V371/'Opportunity List'!$P371))))</f>
        <v>2.9604523317848228</v>
      </c>
      <c r="Y371" s="59">
        <f>IF('Opportunity List'!$X371=0,0,'Opportunity List'!$X371/'Opportunity List'!$T371)</f>
        <v>0.2960452331784823</v>
      </c>
      <c r="Z371" s="61">
        <f>'Opportunity List'!$W371*'Opportunity List'!$H371</f>
        <v>0</v>
      </c>
      <c r="AA371" s="61">
        <f>'Opportunity List'!$Z371+'Opportunity List'!$W371</f>
        <v>52839.152420606304</v>
      </c>
      <c r="AB371" s="61">
        <f>IF('Opportunity List'!$F371="Electricity", 'Opportunity List'!$W371, 0)+IF('Opportunity List'!$G371="Electricity",'Opportunity List'!$Z371,0)</f>
        <v>52839.152420606304</v>
      </c>
      <c r="AC371" s="61">
        <f>IF('Opportunity List'!$F371="Natural Gas",'Opportunity List'!$W371, 0)+IF('Opportunity List'!$G371="Natural Gas",'Opportunity List'!$Z371,0)</f>
        <v>0</v>
      </c>
      <c r="AD371" s="61">
        <f>'Opportunity List'!$Y371*VLOOKUP('Opportunity List'!$T371,'Discount rate'!$B$4:$D$45,3,FALSE)</f>
        <v>2.3753430682119583</v>
      </c>
      <c r="AE371" s="59">
        <v>415.79198473282446</v>
      </c>
      <c r="AF371" s="62" t="s">
        <v>164</v>
      </c>
      <c r="AG371" s="63">
        <v>0</v>
      </c>
      <c r="AH371" s="64">
        <f>'Opportunity List'!$AG371*VLOOKUP('Opportunity List'!$T371,'Discount rate'!$B$4:$D$45,3,FALSE)</f>
        <v>0</v>
      </c>
      <c r="AI371" s="59">
        <f>'Opportunity List'!$AE371-'Opportunity List'!$AH371</f>
        <v>415.79198473282446</v>
      </c>
      <c r="AJ371" s="64">
        <f>'Opportunity List'!$AI371/'Opportunity List'!$AD371</f>
        <v>175.04502414710657</v>
      </c>
      <c r="AK371" s="59">
        <f>'Opportunity List'!$P371*'Opportunity List'!$AE371</f>
        <v>74211956.803636834</v>
      </c>
      <c r="AL371" s="59">
        <v>8760</v>
      </c>
      <c r="AM371" s="65">
        <v>0.7902101331418343</v>
      </c>
      <c r="AN371" s="65">
        <v>0.39968028613056839</v>
      </c>
      <c r="AO371" s="65">
        <v>0.86687506180720719</v>
      </c>
      <c r="AP371" s="65">
        <v>0.95510547135106771</v>
      </c>
      <c r="AQ371" s="65">
        <v>0.68373127902689346</v>
      </c>
      <c r="AR371" s="65">
        <v>0.23281349597047576</v>
      </c>
      <c r="AS371" s="65" t="e">
        <f>#VALUE!</f>
        <v>#VALUE!</v>
      </c>
      <c r="AT371" s="65" t="e">
        <f>#VALUE!</f>
        <v>#VALUE!</v>
      </c>
      <c r="AU371" s="65" t="e">
        <f>#VALUE!</f>
        <v>#VALUE!</v>
      </c>
      <c r="AV371" s="65" t="e">
        <f>#VALUE!</f>
        <v>#VALUE!</v>
      </c>
      <c r="AW371" s="65" t="e">
        <f>#VALUE!</f>
        <v>#VALUE!</v>
      </c>
      <c r="AX371" s="56" t="str">
        <f>IF('Opportunity List'!$AY371&lt;=0.1,"Early",IF(AND('Opportunity List'!$AY371&gt;0.1,'Opportunity List'!$AY371&lt;=0.25),"Establishing","Mature"))</f>
        <v>Establishing</v>
      </c>
      <c r="AY371" s="105">
        <v>0.25</v>
      </c>
      <c r="AZ371" s="11"/>
      <c r="BA371" s="11"/>
      <c r="BB371" s="11"/>
      <c r="BD371" s="11"/>
      <c r="BE371" s="11"/>
      <c r="BF371" s="11"/>
    </row>
    <row r="372" spans="1:58" x14ac:dyDescent="0.25">
      <c r="A372" s="104">
        <v>613</v>
      </c>
      <c r="B372" s="67" t="s">
        <v>176</v>
      </c>
      <c r="C372" s="56" t="s">
        <v>163</v>
      </c>
      <c r="D372" s="56" t="s">
        <v>157</v>
      </c>
      <c r="E372" s="56" t="s">
        <v>170</v>
      </c>
      <c r="F372" s="56" t="s">
        <v>2</v>
      </c>
      <c r="G372" s="56">
        <v>0</v>
      </c>
      <c r="H372" s="57">
        <v>0</v>
      </c>
      <c r="I372" s="56" t="s">
        <v>160</v>
      </c>
      <c r="J372" s="58">
        <v>75.503770373787916</v>
      </c>
      <c r="K372" s="59">
        <f>('Opportunity List'!$J372*Convert_PJ_to_MWh)/1000</f>
        <v>20973.269548274591</v>
      </c>
      <c r="L372" s="59">
        <v>1868883.9061509008</v>
      </c>
      <c r="M372" s="59">
        <f>'Opportunity List'!$N372/Convert_GJ_to_MWh</f>
        <v>26.700101963769566</v>
      </c>
      <c r="N372" s="59">
        <v>7.4166949958693458</v>
      </c>
      <c r="O372" s="60">
        <v>0.35164101827908689</v>
      </c>
      <c r="P372" s="59">
        <f>'Opportunity List'!$L372*'Opportunity List'!$O372</f>
        <v>657176.23980430025</v>
      </c>
      <c r="Q372" s="60">
        <v>0.18</v>
      </c>
      <c r="R372" s="59">
        <f>'Opportunity List'!$J372*'Opportunity List'!$Q372*Convert_PJ_to_MWh</f>
        <v>3775188.5186894261</v>
      </c>
      <c r="S372" s="60">
        <v>0.17499999999999999</v>
      </c>
      <c r="T372" s="59">
        <v>10</v>
      </c>
      <c r="U372" s="59">
        <v>0</v>
      </c>
      <c r="V372" s="59">
        <f>(('Opportunity List'!$R372*'Opportunity List'!$S372)*'Opportunity List'!$O372)*'Opportunity List'!$T372</f>
        <v>2323144.4860880678</v>
      </c>
      <c r="W372" s="59">
        <f>'Opportunity List'!$Y372*'Opportunity List'!$P372</f>
        <v>232314.44860880676</v>
      </c>
      <c r="X372" s="59">
        <f>IF('Opportunity List'!$P372=0,0,IF(OR('Opportunity List'!$A372={600,601}),4.52,IF(OR('Opportunity List'!$A372={602,603,604,605}),1.9,('Opportunity List'!$V372/'Opportunity List'!$P372))))</f>
        <v>3.5350402911399752</v>
      </c>
      <c r="Y372" s="59">
        <f>IF('Opportunity List'!$X372=0,0,'Opportunity List'!$X372/'Opportunity List'!$T372)</f>
        <v>0.35350402911399753</v>
      </c>
      <c r="Z372" s="61">
        <f>'Opportunity List'!$W372*'Opportunity List'!$H372</f>
        <v>0</v>
      </c>
      <c r="AA372" s="61">
        <f>'Opportunity List'!$Z372+'Opportunity List'!$W372</f>
        <v>232314.44860880676</v>
      </c>
      <c r="AB372" s="61">
        <f>IF('Opportunity List'!$F372="Electricity", 'Opportunity List'!$W372, 0)+IF('Opportunity List'!$G372="Electricity",'Opportunity List'!$Z372,0)</f>
        <v>232314.44860880676</v>
      </c>
      <c r="AC372" s="61">
        <f>IF('Opportunity List'!$F372="Natural Gas",'Opportunity List'!$W372, 0)+IF('Opportunity List'!$G372="Natural Gas",'Opportunity List'!$Z372,0)</f>
        <v>0</v>
      </c>
      <c r="AD372" s="61">
        <f>'Opportunity List'!$Y372*VLOOKUP('Opportunity List'!$T372,'Discount rate'!$B$4:$D$45,3,FALSE)</f>
        <v>2.8363684026443718</v>
      </c>
      <c r="AE372" s="59">
        <v>582.77404580152677</v>
      </c>
      <c r="AF372" s="66" t="s">
        <v>164</v>
      </c>
      <c r="AG372" s="68">
        <v>0</v>
      </c>
      <c r="AH372" s="64">
        <f>'Opportunity List'!$AG372*VLOOKUP('Opportunity List'!$T372,'Discount rate'!$B$4:$D$45,3,FALSE)</f>
        <v>0</v>
      </c>
      <c r="AI372" s="59">
        <f>'Opportunity List'!$AE372-'Opportunity List'!$AH372</f>
        <v>582.77404580152677</v>
      </c>
      <c r="AJ372" s="64">
        <f>'Opportunity List'!$AI372/'Opportunity List'!$AD372</f>
        <v>205.46486318850586</v>
      </c>
      <c r="AK372" s="59">
        <f>'Opportunity List'!$P372*'Opportunity List'!$AE372</f>
        <v>382985256.0753864</v>
      </c>
      <c r="AL372" s="59">
        <v>8760</v>
      </c>
      <c r="AM372" s="65">
        <v>0.7902101331418343</v>
      </c>
      <c r="AN372" s="65">
        <v>0.39968028613056839</v>
      </c>
      <c r="AO372" s="65">
        <v>0.86687506180720719</v>
      </c>
      <c r="AP372" s="65">
        <v>0.95510547135106771</v>
      </c>
      <c r="AQ372" s="65">
        <v>0.68373127902689346</v>
      </c>
      <c r="AR372" s="65">
        <v>0.23281349597047576</v>
      </c>
      <c r="AS372" s="65" t="e">
        <f>#VALUE!</f>
        <v>#VALUE!</v>
      </c>
      <c r="AT372" s="65" t="e">
        <f>#VALUE!</f>
        <v>#VALUE!</v>
      </c>
      <c r="AU372" s="65" t="e">
        <f>#VALUE!</f>
        <v>#VALUE!</v>
      </c>
      <c r="AV372" s="65" t="e">
        <f>#VALUE!</f>
        <v>#VALUE!</v>
      </c>
      <c r="AW372" s="65" t="e">
        <f>#VALUE!</f>
        <v>#VALUE!</v>
      </c>
      <c r="AX372" s="56" t="str">
        <f>IF('Opportunity List'!$AY372&lt;=0.1,"Early",IF(AND('Opportunity List'!$AY372&gt;0.1,'Opportunity List'!$AY372&lt;=0.25),"Establishing","Mature"))</f>
        <v>Establishing</v>
      </c>
      <c r="AY372" s="105">
        <v>0.25</v>
      </c>
      <c r="AZ372" s="11"/>
      <c r="BA372" s="11"/>
      <c r="BB372" s="11"/>
      <c r="BD372" s="11"/>
      <c r="BE372" s="11"/>
      <c r="BF372" s="11"/>
    </row>
    <row r="373" spans="1:58" x14ac:dyDescent="0.25">
      <c r="A373" s="104">
        <v>627</v>
      </c>
      <c r="B373" s="67" t="s">
        <v>232</v>
      </c>
      <c r="C373" s="56" t="s">
        <v>163</v>
      </c>
      <c r="D373" s="56" t="s">
        <v>157</v>
      </c>
      <c r="E373" s="56" t="s">
        <v>170</v>
      </c>
      <c r="F373" s="56" t="s">
        <v>2</v>
      </c>
      <c r="G373" s="56">
        <v>0</v>
      </c>
      <c r="H373" s="57">
        <v>0</v>
      </c>
      <c r="I373" s="56" t="s">
        <v>160</v>
      </c>
      <c r="J373" s="58">
        <v>75.503770373787916</v>
      </c>
      <c r="K373" s="59">
        <f>('Opportunity List'!$J373*Convert_PJ_to_MWh)/1000</f>
        <v>20973.269548274591</v>
      </c>
      <c r="L373" s="59">
        <v>1868883.9061509008</v>
      </c>
      <c r="M373" s="59">
        <f>'Opportunity List'!$N373/Convert_GJ_to_MWh</f>
        <v>26.700101963769566</v>
      </c>
      <c r="N373" s="59">
        <v>7.4166949958693458</v>
      </c>
      <c r="O373" s="60">
        <v>0.56699999999999995</v>
      </c>
      <c r="P373" s="59">
        <f>'Opportunity List'!$L373*'Opportunity List'!$O373</f>
        <v>1059657.1747875607</v>
      </c>
      <c r="Q373" s="60">
        <v>0.18</v>
      </c>
      <c r="R373" s="59">
        <f>'Opportunity List'!$J373*'Opportunity List'!$Q373*Convert_PJ_to_MWh</f>
        <v>3775188.5186894261</v>
      </c>
      <c r="S373" s="60">
        <v>1.76435857169841E-2</v>
      </c>
      <c r="T373" s="59">
        <v>5</v>
      </c>
      <c r="U373" s="59">
        <v>0</v>
      </c>
      <c r="V373" s="59">
        <f>(('Opportunity List'!$R373*'Opportunity List'!$S373)*'Opportunity List'!$O373)*'Opportunity List'!$T373</f>
        <v>188833.28941431362</v>
      </c>
      <c r="W373" s="59">
        <f>'Opportunity List'!$Y373*'Opportunity List'!$P373</f>
        <v>37766.657882862724</v>
      </c>
      <c r="X373" s="59">
        <f>IF('Opportunity List'!$P373=0,0,IF(OR('Opportunity List'!$A373={600,601}),4.52,IF(OR('Opportunity List'!$A373={602,603,604,605}),1.9,('Opportunity List'!$V373/'Opportunity List'!$P373))))</f>
        <v>0.17820224682777314</v>
      </c>
      <c r="Y373" s="59">
        <f>IF('Opportunity List'!$X373=0,0,'Opportunity List'!$X373/'Opportunity List'!$T373)</f>
        <v>3.5640449365554626E-2</v>
      </c>
      <c r="Z373" s="61">
        <f>'Opportunity List'!$W373*'Opportunity List'!$H373</f>
        <v>0</v>
      </c>
      <c r="AA373" s="61">
        <f>'Opportunity List'!$Z373+'Opportunity List'!$W373</f>
        <v>37766.657882862724</v>
      </c>
      <c r="AB373" s="61">
        <f>IF('Opportunity List'!$F373="Electricity", 'Opportunity List'!$W373, 0)+IF('Opportunity List'!$G373="Electricity",'Opportunity List'!$Z373,0)</f>
        <v>37766.657882862724</v>
      </c>
      <c r="AC373" s="61">
        <f>IF('Opportunity List'!$F373="Natural Gas",'Opportunity List'!$W373, 0)+IF('Opportunity List'!$G373="Natural Gas",'Opportunity List'!$Z373,0)</f>
        <v>0</v>
      </c>
      <c r="AD373" s="61">
        <f>'Opportunity List'!$Y373*VLOOKUP('Opportunity List'!$T373,'Discount rate'!$B$4:$D$45,3,FALSE)</f>
        <v>0.18177332847022176</v>
      </c>
      <c r="AE373" s="59">
        <v>243.34468937875755</v>
      </c>
      <c r="AF373" s="66" t="s">
        <v>164</v>
      </c>
      <c r="AG373" s="68">
        <v>0</v>
      </c>
      <c r="AH373" s="64">
        <f>'Opportunity List'!$AG373*VLOOKUP('Opportunity List'!$T373,'Discount rate'!$B$4:$D$45,3,FALSE)</f>
        <v>0</v>
      </c>
      <c r="AI373" s="59">
        <f>'Opportunity List'!$AE373-'Opportunity List'!$AH373</f>
        <v>243.34468937875755</v>
      </c>
      <c r="AJ373" s="64">
        <f>'Opportunity List'!$AI373/'Opportunity List'!$AD373</f>
        <v>1338.7260464816898</v>
      </c>
      <c r="AK373" s="59">
        <f>'Opportunity List'!$P373*'Opportunity List'!$AE373</f>
        <v>257861946.04665077</v>
      </c>
      <c r="AL373" s="59">
        <v>8760</v>
      </c>
      <c r="AM373" s="65">
        <v>0.7902101331418343</v>
      </c>
      <c r="AN373" s="65">
        <v>0.39968028613056839</v>
      </c>
      <c r="AO373" s="65">
        <v>0.86687506180720719</v>
      </c>
      <c r="AP373" s="65">
        <v>0.95510547135106771</v>
      </c>
      <c r="AQ373" s="65">
        <v>0.68373127902689346</v>
      </c>
      <c r="AR373" s="65">
        <v>0.23281349597047576</v>
      </c>
      <c r="AS373" s="65" t="e">
        <f>#VALUE!</f>
        <v>#VALUE!</v>
      </c>
      <c r="AT373" s="65" t="e">
        <f>#VALUE!</f>
        <v>#VALUE!</v>
      </c>
      <c r="AU373" s="65" t="e">
        <f>#VALUE!</f>
        <v>#VALUE!</v>
      </c>
      <c r="AV373" s="65" t="e">
        <f>#VALUE!</f>
        <v>#VALUE!</v>
      </c>
      <c r="AW373" s="65" t="e">
        <f>#VALUE!</f>
        <v>#VALUE!</v>
      </c>
      <c r="AX373" s="56" t="str">
        <f>IF('Opportunity List'!$AY373&lt;=0.1,"Early",IF(AND('Opportunity List'!$AY373&gt;0.1,'Opportunity List'!$AY373&lt;=0.25),"Establishing","Mature"))</f>
        <v>Establishing</v>
      </c>
      <c r="AY373" s="105">
        <v>0.25</v>
      </c>
      <c r="AZ373" s="11"/>
      <c r="BA373" s="11"/>
      <c r="BB373" s="11"/>
      <c r="BD373" s="11"/>
      <c r="BE373" s="11"/>
      <c r="BF373" s="11"/>
    </row>
    <row r="374" spans="1:58" x14ac:dyDescent="0.25">
      <c r="A374" s="104">
        <v>629</v>
      </c>
      <c r="B374" s="67" t="s">
        <v>233</v>
      </c>
      <c r="C374" s="56" t="s">
        <v>163</v>
      </c>
      <c r="D374" s="56" t="s">
        <v>157</v>
      </c>
      <c r="E374" s="56" t="s">
        <v>170</v>
      </c>
      <c r="F374" s="56" t="s">
        <v>2</v>
      </c>
      <c r="G374" s="56">
        <v>0</v>
      </c>
      <c r="H374" s="57">
        <v>0</v>
      </c>
      <c r="I374" s="56" t="s">
        <v>160</v>
      </c>
      <c r="J374" s="58">
        <v>75.503770373787916</v>
      </c>
      <c r="K374" s="59">
        <f>('Opportunity List'!$J374*Convert_PJ_to_MWh)/1000</f>
        <v>20973.269548274591</v>
      </c>
      <c r="L374" s="59">
        <v>1868883.9061509008</v>
      </c>
      <c r="M374" s="59">
        <f>'Opportunity List'!$N374/Convert_GJ_to_MWh</f>
        <v>26.700101963769566</v>
      </c>
      <c r="N374" s="59">
        <v>7.4166949958693458</v>
      </c>
      <c r="O374" s="60">
        <v>0.56699999999999995</v>
      </c>
      <c r="P374" s="59">
        <f>'Opportunity List'!$L374*'Opportunity List'!$O374</f>
        <v>1059657.1747875607</v>
      </c>
      <c r="Q374" s="60">
        <v>0.18</v>
      </c>
      <c r="R374" s="59">
        <f>'Opportunity List'!$J374*'Opportunity List'!$Q374*Convert_PJ_to_MWh</f>
        <v>3775188.5186894261</v>
      </c>
      <c r="S374" s="60">
        <v>2.7690166866167869E-2</v>
      </c>
      <c r="T374" s="59">
        <v>5</v>
      </c>
      <c r="U374" s="59">
        <v>0</v>
      </c>
      <c r="V374" s="59">
        <f>(('Opportunity List'!$R374*'Opportunity List'!$S374)*'Opportunity List'!$O374)*'Opportunity List'!$T374</f>
        <v>296358.42609568493</v>
      </c>
      <c r="W374" s="59">
        <f>'Opportunity List'!$Y374*'Opportunity List'!$P374</f>
        <v>59271.685219136984</v>
      </c>
      <c r="X374" s="59">
        <f>IF('Opportunity List'!$P374=0,0,IF(OR('Opportunity List'!$A374={600,601}),4.52,IF(OR('Opportunity List'!$A374={602,603,604,605}),1.9,('Opportunity List'!$V374/'Opportunity List'!$P374))))</f>
        <v>0.27967387297226448</v>
      </c>
      <c r="Y374" s="59">
        <f>IF('Opportunity List'!$X374=0,0,'Opportunity List'!$X374/'Opportunity List'!$T374)</f>
        <v>5.5934774594452896E-2</v>
      </c>
      <c r="Z374" s="61">
        <f>'Opportunity List'!$W374*'Opportunity List'!$H374</f>
        <v>0</v>
      </c>
      <c r="AA374" s="61">
        <f>'Opportunity List'!$Z374+'Opportunity List'!$W374</f>
        <v>59271.685219136984</v>
      </c>
      <c r="AB374" s="61">
        <f>IF('Opportunity List'!$F374="Electricity", 'Opportunity List'!$W374, 0)+IF('Opportunity List'!$G374="Electricity",'Opportunity List'!$Z374,0)</f>
        <v>59271.685219136984</v>
      </c>
      <c r="AC374" s="61">
        <f>IF('Opportunity List'!$F374="Natural Gas",'Opportunity List'!$W374, 0)+IF('Opportunity List'!$G374="Natural Gas",'Opportunity List'!$Z374,0)</f>
        <v>0</v>
      </c>
      <c r="AD374" s="61">
        <f>'Opportunity List'!$Y374*VLOOKUP('Opportunity List'!$T374,'Discount rate'!$B$4:$D$45,3,FALSE)</f>
        <v>0.28527839396693527</v>
      </c>
      <c r="AE374" s="59">
        <v>243.34468937875755</v>
      </c>
      <c r="AF374" s="62" t="s">
        <v>164</v>
      </c>
      <c r="AG374" s="63">
        <v>0</v>
      </c>
      <c r="AH374" s="64">
        <f>'Opportunity List'!$AG374*VLOOKUP('Opportunity List'!$T374,'Discount rate'!$B$4:$D$45,3,FALSE)</f>
        <v>0</v>
      </c>
      <c r="AI374" s="59">
        <f>'Opportunity List'!$AE374-'Opportunity List'!$AH374</f>
        <v>243.34468937875755</v>
      </c>
      <c r="AJ374" s="64">
        <f>'Opportunity List'!$AI374/'Opportunity List'!$AD374</f>
        <v>853.00777950594465</v>
      </c>
      <c r="AK374" s="59">
        <f>'Opportunity List'!$P374*'Opportunity List'!$AE374</f>
        <v>257861946.04665077</v>
      </c>
      <c r="AL374" s="59">
        <v>8760</v>
      </c>
      <c r="AM374" s="65">
        <v>0.7902101331418343</v>
      </c>
      <c r="AN374" s="65">
        <v>0.39968028613056839</v>
      </c>
      <c r="AO374" s="65">
        <v>0.86687506180720719</v>
      </c>
      <c r="AP374" s="65">
        <v>0.95510547135106771</v>
      </c>
      <c r="AQ374" s="65">
        <v>0.68373127902689346</v>
      </c>
      <c r="AR374" s="65">
        <v>0.23281349597047576</v>
      </c>
      <c r="AS374" s="65" t="e">
        <f>#VALUE!</f>
        <v>#VALUE!</v>
      </c>
      <c r="AT374" s="65" t="e">
        <f>#VALUE!</f>
        <v>#VALUE!</v>
      </c>
      <c r="AU374" s="65" t="e">
        <f>#VALUE!</f>
        <v>#VALUE!</v>
      </c>
      <c r="AV374" s="65" t="e">
        <f>#VALUE!</f>
        <v>#VALUE!</v>
      </c>
      <c r="AW374" s="65" t="e">
        <f>#VALUE!</f>
        <v>#VALUE!</v>
      </c>
      <c r="AX374" s="56" t="str">
        <f>IF('Opportunity List'!$AY374&lt;=0.1,"Early",IF(AND('Opportunity List'!$AY374&gt;0.1,'Opportunity List'!$AY374&lt;=0.25),"Establishing","Mature"))</f>
        <v>Establishing</v>
      </c>
      <c r="AY374" s="105">
        <v>0.25</v>
      </c>
      <c r="AZ374" s="11"/>
      <c r="BA374" s="11"/>
      <c r="BB374" s="11"/>
      <c r="BD374" s="11"/>
      <c r="BE374" s="11"/>
      <c r="BF374" s="11"/>
    </row>
    <row r="375" spans="1:58" x14ac:dyDescent="0.25">
      <c r="A375" s="104">
        <v>630</v>
      </c>
      <c r="B375" s="67" t="s">
        <v>233</v>
      </c>
      <c r="C375" s="56" t="s">
        <v>163</v>
      </c>
      <c r="D375" s="56" t="s">
        <v>157</v>
      </c>
      <c r="E375" s="56" t="s">
        <v>170</v>
      </c>
      <c r="F375" s="56" t="s">
        <v>159</v>
      </c>
      <c r="G375" s="56">
        <v>0</v>
      </c>
      <c r="H375" s="57">
        <v>0</v>
      </c>
      <c r="I375" s="56" t="s">
        <v>160</v>
      </c>
      <c r="J375" s="58">
        <v>26.9</v>
      </c>
      <c r="K375" s="59">
        <f>('Opportunity List'!$J375*Convert_PJ_to_MWh)/1000</f>
        <v>7472.2222222222827</v>
      </c>
      <c r="L375" s="59">
        <v>1868883.9061509008</v>
      </c>
      <c r="M375" s="59">
        <f>'Opportunity List'!$N375/Convert_GJ_to_MWh</f>
        <v>19.934434809352737</v>
      </c>
      <c r="N375" s="59">
        <v>5.5373430070278564</v>
      </c>
      <c r="O375" s="60">
        <v>0.21002022416973487</v>
      </c>
      <c r="P375" s="59">
        <f>'Opportunity List'!$L375*'Opportunity List'!$O375</f>
        <v>392503.41691702191</v>
      </c>
      <c r="Q375" s="60">
        <v>0.18</v>
      </c>
      <c r="R375" s="59">
        <f>'Opportunity List'!$J375*'Opportunity List'!$Q375*Convert_PJ_to_MWh</f>
        <v>1345000.0000000107</v>
      </c>
      <c r="S375" s="60">
        <v>2.7690166866167869E-2</v>
      </c>
      <c r="T375" s="59">
        <v>5</v>
      </c>
      <c r="U375" s="59">
        <v>0</v>
      </c>
      <c r="V375" s="59">
        <f>(('Opportunity List'!$R375*'Opportunity List'!$S375)*'Opportunity List'!$O375)*'Opportunity List'!$T375</f>
        <v>39109.204228264163</v>
      </c>
      <c r="W375" s="59">
        <f>'Opportunity List'!$Y375*'Opportunity List'!$P375</f>
        <v>7821.8408456528323</v>
      </c>
      <c r="X375" s="59">
        <f>IF('Opportunity List'!$P375=0,0,IF(OR('Opportunity List'!$A375={600,601}),4.52,IF(OR('Opportunity List'!$A375={602,603,604,605}),1.9,('Opportunity List'!$V375/'Opportunity List'!$P375))))</f>
        <v>9.9640417236245699E-2</v>
      </c>
      <c r="Y375" s="59">
        <f>IF('Opportunity List'!$X375=0,0,'Opportunity List'!$X375/'Opportunity List'!$T375)</f>
        <v>1.992808344724914E-2</v>
      </c>
      <c r="Z375" s="61">
        <f>'Opportunity List'!$W375*'Opportunity List'!$H375</f>
        <v>0</v>
      </c>
      <c r="AA375" s="61">
        <f>'Opportunity List'!$Z375+'Opportunity List'!$W375</f>
        <v>7821.8408456528323</v>
      </c>
      <c r="AB375" s="61">
        <f>IF('Opportunity List'!$F375="Electricity", 'Opportunity List'!$W375, 0)+IF('Opportunity List'!$G375="Electricity",'Opportunity List'!$Z375,0)</f>
        <v>0</v>
      </c>
      <c r="AC375" s="61">
        <f>IF('Opportunity List'!$F375="Natural Gas",'Opportunity List'!$W375, 0)+IF('Opportunity List'!$G375="Natural Gas",'Opportunity List'!$Z375,0)</f>
        <v>7821.8408456528323</v>
      </c>
      <c r="AD375" s="61">
        <f>'Opportunity List'!$Y375*VLOOKUP('Opportunity List'!$T375,'Discount rate'!$B$4:$D$45,3,FALSE)</f>
        <v>0.10163716010100976</v>
      </c>
      <c r="AE375" s="59">
        <v>243.34468937875755</v>
      </c>
      <c r="AF375" s="62" t="s">
        <v>164</v>
      </c>
      <c r="AG375" s="63">
        <v>0</v>
      </c>
      <c r="AH375" s="64">
        <f>'Opportunity List'!$AG375*VLOOKUP('Opportunity List'!$T375,'Discount rate'!$B$4:$D$45,3,FALSE)</f>
        <v>0</v>
      </c>
      <c r="AI375" s="59">
        <f>'Opportunity List'!$AE375-'Opportunity List'!$AH375</f>
        <v>243.34468937875755</v>
      </c>
      <c r="AJ375" s="64">
        <f>'Opportunity List'!$AI375/'Opportunity List'!$AD375</f>
        <v>2394.2492011476415</v>
      </c>
      <c r="AK375" s="59">
        <f>'Opportunity List'!$P375*'Opportunity List'!$AE375</f>
        <v>95513622.069773674</v>
      </c>
      <c r="AL375" s="59">
        <v>8760</v>
      </c>
      <c r="AM375" s="65">
        <v>0.7902101331418343</v>
      </c>
      <c r="AN375" s="65">
        <v>0.39968028613056839</v>
      </c>
      <c r="AO375" s="65">
        <v>0.86687506180720719</v>
      </c>
      <c r="AP375" s="65">
        <v>0.95510547135106771</v>
      </c>
      <c r="AQ375" s="65">
        <v>0.68373127902689346</v>
      </c>
      <c r="AR375" s="65">
        <v>0.23281349597047576</v>
      </c>
      <c r="AS375" s="65" t="e">
        <f>#VALUE!</f>
        <v>#VALUE!</v>
      </c>
      <c r="AT375" s="65" t="e">
        <f>#VALUE!</f>
        <v>#VALUE!</v>
      </c>
      <c r="AU375" s="65" t="e">
        <f>#VALUE!</f>
        <v>#VALUE!</v>
      </c>
      <c r="AV375" s="65" t="e">
        <f>#VALUE!</f>
        <v>#VALUE!</v>
      </c>
      <c r="AW375" s="65" t="e">
        <f>#VALUE!</f>
        <v>#VALUE!</v>
      </c>
      <c r="AX375" s="56" t="str">
        <f>IF('Opportunity List'!$AY375&lt;=0.1,"Early",IF(AND('Opportunity List'!$AY375&gt;0.1,'Opportunity List'!$AY375&lt;=0.25),"Establishing","Mature"))</f>
        <v>Establishing</v>
      </c>
      <c r="AY375" s="105">
        <v>0.25</v>
      </c>
      <c r="AZ375" s="11"/>
      <c r="BA375" s="11"/>
      <c r="BB375" s="11"/>
      <c r="BD375" s="11"/>
      <c r="BE375" s="11"/>
      <c r="BF375" s="11"/>
    </row>
    <row r="376" spans="1:58" x14ac:dyDescent="0.25">
      <c r="A376" s="104">
        <v>631</v>
      </c>
      <c r="B376" s="67" t="s">
        <v>233</v>
      </c>
      <c r="C376" s="56" t="s">
        <v>163</v>
      </c>
      <c r="D376" s="56" t="s">
        <v>157</v>
      </c>
      <c r="E376" s="56" t="s">
        <v>170</v>
      </c>
      <c r="F376" s="56" t="s">
        <v>159</v>
      </c>
      <c r="G376" s="56">
        <v>0</v>
      </c>
      <c r="H376" s="57">
        <v>0</v>
      </c>
      <c r="I376" s="56" t="s">
        <v>160</v>
      </c>
      <c r="J376" s="58">
        <v>26.9</v>
      </c>
      <c r="K376" s="59">
        <f>('Opportunity List'!$J376*Convert_PJ_to_MWh)/1000</f>
        <v>7472.2222222222827</v>
      </c>
      <c r="L376" s="59">
        <v>1868883.9061509008</v>
      </c>
      <c r="M376" s="59">
        <f>'Opportunity List'!$N376/Convert_GJ_to_MWh</f>
        <v>19.934434809352737</v>
      </c>
      <c r="N376" s="59">
        <v>5.5373430070278564</v>
      </c>
      <c r="O376" s="60">
        <v>0.21002022416973487</v>
      </c>
      <c r="P376" s="59">
        <f>'Opportunity List'!$L376*'Opportunity List'!$O376</f>
        <v>392503.41691702191</v>
      </c>
      <c r="Q376" s="60">
        <v>0.18</v>
      </c>
      <c r="R376" s="59">
        <f>'Opportunity List'!$J376*'Opportunity List'!$Q376*Convert_PJ_to_MWh</f>
        <v>1345000.0000000107</v>
      </c>
      <c r="S376" s="60">
        <v>2.7690166866167869E-2</v>
      </c>
      <c r="T376" s="59">
        <v>5</v>
      </c>
      <c r="U376" s="59">
        <v>0</v>
      </c>
      <c r="V376" s="59">
        <f>(('Opportunity List'!$R376*'Opportunity List'!$S376)*'Opportunity List'!$O376)*'Opportunity List'!$T376</f>
        <v>39109.204228264163</v>
      </c>
      <c r="W376" s="59">
        <f>'Opportunity List'!$Y376*'Opportunity List'!$P376</f>
        <v>7821.8408456528323</v>
      </c>
      <c r="X376" s="59">
        <f>IF('Opportunity List'!$P376=0,0,IF(OR('Opportunity List'!$A376={600,601}),4.52,IF(OR('Opportunity List'!$A376={602,603,604,605}),1.9,('Opportunity List'!$V376/'Opportunity List'!$P376))))</f>
        <v>9.9640417236245699E-2</v>
      </c>
      <c r="Y376" s="59">
        <f>IF('Opportunity List'!$X376=0,0,'Opportunity List'!$X376/'Opportunity List'!$T376)</f>
        <v>1.992808344724914E-2</v>
      </c>
      <c r="Z376" s="61">
        <f>'Opportunity List'!$W376*'Opportunity List'!$H376</f>
        <v>0</v>
      </c>
      <c r="AA376" s="61">
        <f>'Opportunity List'!$Z376+'Opportunity List'!$W376</f>
        <v>7821.8408456528323</v>
      </c>
      <c r="AB376" s="61">
        <f>IF('Opportunity List'!$F376="Electricity", 'Opportunity List'!$W376, 0)+IF('Opportunity List'!$G376="Electricity",'Opportunity List'!$Z376,0)</f>
        <v>0</v>
      </c>
      <c r="AC376" s="61">
        <f>IF('Opportunity List'!$F376="Natural Gas",'Opportunity List'!$W376, 0)+IF('Opportunity List'!$G376="Natural Gas",'Opportunity List'!$Z376,0)</f>
        <v>7821.8408456528323</v>
      </c>
      <c r="AD376" s="61">
        <f>'Opportunity List'!$Y376*VLOOKUP('Opportunity List'!$T376,'Discount rate'!$B$4:$D$45,3,FALSE)</f>
        <v>0.10163716010100976</v>
      </c>
      <c r="AE376" s="59">
        <v>243.34468937875755</v>
      </c>
      <c r="AF376" s="62" t="s">
        <v>164</v>
      </c>
      <c r="AG376" s="63">
        <v>0</v>
      </c>
      <c r="AH376" s="64">
        <f>'Opportunity List'!$AG376*VLOOKUP('Opportunity List'!$T376,'Discount rate'!$B$4:$D$45,3,FALSE)</f>
        <v>0</v>
      </c>
      <c r="AI376" s="59">
        <f>'Opportunity List'!$AE376-'Opportunity List'!$AH376</f>
        <v>243.34468937875755</v>
      </c>
      <c r="AJ376" s="64">
        <f>'Opportunity List'!$AI376/'Opportunity List'!$AD376</f>
        <v>2394.2492011476415</v>
      </c>
      <c r="AK376" s="59">
        <f>'Opportunity List'!$P376*'Opportunity List'!$AE376</f>
        <v>95513622.069773674</v>
      </c>
      <c r="AL376" s="59">
        <v>8760</v>
      </c>
      <c r="AM376" s="65">
        <v>0.7902101331418343</v>
      </c>
      <c r="AN376" s="65">
        <v>0.39968028613056839</v>
      </c>
      <c r="AO376" s="65">
        <v>0.86687506180720719</v>
      </c>
      <c r="AP376" s="65">
        <v>0.95510547135106771</v>
      </c>
      <c r="AQ376" s="65">
        <v>0.68373127902689346</v>
      </c>
      <c r="AR376" s="65">
        <v>0.23281349597047576</v>
      </c>
      <c r="AS376" s="65" t="e">
        <f>#VALUE!</f>
        <v>#VALUE!</v>
      </c>
      <c r="AT376" s="65" t="e">
        <f>#VALUE!</f>
        <v>#VALUE!</v>
      </c>
      <c r="AU376" s="65" t="e">
        <f>#VALUE!</f>
        <v>#VALUE!</v>
      </c>
      <c r="AV376" s="65" t="e">
        <f>#VALUE!</f>
        <v>#VALUE!</v>
      </c>
      <c r="AW376" s="65" t="e">
        <f>#VALUE!</f>
        <v>#VALUE!</v>
      </c>
      <c r="AX376" s="56" t="str">
        <f>IF('Opportunity List'!$AY376&lt;=0.1,"Early",IF(AND('Opportunity List'!$AY376&gt;0.1,'Opportunity List'!$AY376&lt;=0.25),"Establishing","Mature"))</f>
        <v>Establishing</v>
      </c>
      <c r="AY376" s="105">
        <v>0.25</v>
      </c>
      <c r="AZ376" s="11"/>
      <c r="BA376" s="11"/>
      <c r="BB376" s="11"/>
      <c r="BD376" s="11"/>
      <c r="BE376" s="11"/>
      <c r="BF376" s="11"/>
    </row>
    <row r="377" spans="1:58" x14ac:dyDescent="0.25">
      <c r="A377" s="104">
        <v>662</v>
      </c>
      <c r="B377" s="67" t="s">
        <v>267</v>
      </c>
      <c r="C377" s="56" t="s">
        <v>163</v>
      </c>
      <c r="D377" s="56" t="s">
        <v>157</v>
      </c>
      <c r="E377" s="56" t="s">
        <v>170</v>
      </c>
      <c r="F377" s="56" t="s">
        <v>2</v>
      </c>
      <c r="G377" s="56" t="s">
        <v>167</v>
      </c>
      <c r="H377" s="57">
        <v>0.47</v>
      </c>
      <c r="I377" s="56" t="s">
        <v>160</v>
      </c>
      <c r="J377" s="58">
        <v>75.503770373787916</v>
      </c>
      <c r="K377" s="59">
        <f>('Opportunity List'!$J377*Convert_PJ_to_MWh)/1000</f>
        <v>20973.269548274591</v>
      </c>
      <c r="L377" s="59">
        <v>1868883.9061509008</v>
      </c>
      <c r="M377" s="59">
        <f>'Opportunity List'!$N377/Convert_GJ_to_MWh</f>
        <v>26.700101963769566</v>
      </c>
      <c r="N377" s="59">
        <v>7.4166949958693458</v>
      </c>
      <c r="O377" s="60">
        <v>0.185</v>
      </c>
      <c r="P377" s="59">
        <f>'Opportunity List'!$L377*'Opportunity List'!$O377</f>
        <v>345743.52263791661</v>
      </c>
      <c r="Q377" s="60">
        <v>0.18</v>
      </c>
      <c r="R377" s="59">
        <f>'Opportunity List'!$J377*'Opportunity List'!$Q377*Convert_PJ_to_MWh</f>
        <v>3775188.5186894261</v>
      </c>
      <c r="S377" s="60">
        <v>0.4264058772766704</v>
      </c>
      <c r="T377" s="59">
        <v>25</v>
      </c>
      <c r="U377" s="59">
        <v>0</v>
      </c>
      <c r="V377" s="59">
        <f>(('Opportunity List'!$R377*'Opportunity List'!$S377)*'Opportunity List'!$O377)*'Opportunity List'!$T377</f>
        <v>7445151.8964091754</v>
      </c>
      <c r="W377" s="59">
        <f>'Opportunity List'!$Y377*'Opportunity List'!$P377</f>
        <v>297806.07585636701</v>
      </c>
      <c r="X377" s="59">
        <f>IF('Opportunity List'!$P377=0,0,IF(OR('Opportunity List'!$A377={600,601}),4.52,IF(OR('Opportunity List'!$A377={602,603,604,605}),1.9,('Opportunity List'!$V377/'Opportunity List'!$P377))))</f>
        <v>21.533742236455968</v>
      </c>
      <c r="Y377" s="59">
        <f>IF('Opportunity List'!$X377=0,0,'Opportunity List'!$X377/'Opportunity List'!$T377)</f>
        <v>0.86134968945823875</v>
      </c>
      <c r="Z377" s="61">
        <f>'Opportunity List'!$W377*'Opportunity List'!$H377</f>
        <v>139968.85565249249</v>
      </c>
      <c r="AA377" s="61">
        <f>'Opportunity List'!$Z377+'Opportunity List'!$W377</f>
        <v>437774.9315088595</v>
      </c>
      <c r="AB377" s="61">
        <f>IF('Opportunity List'!$F377="Electricity", 'Opportunity List'!$W377, 0)+IF('Opportunity List'!$G377="Electricity",'Opportunity List'!$Z377,0)</f>
        <v>297806.07585636701</v>
      </c>
      <c r="AC377" s="61">
        <f>IF('Opportunity List'!$F377="Natural Gas",'Opportunity List'!$W377, 0)+IF('Opportunity List'!$G377="Natural Gas",'Opportunity List'!$Z377,0)</f>
        <v>139968.85565249249</v>
      </c>
      <c r="AD377" s="61">
        <f>'Opportunity List'!$Y377*VLOOKUP('Opportunity List'!$T377,'Discount rate'!$B$4:$D$45,3,FALSE)</f>
        <v>10.899159941122836</v>
      </c>
      <c r="AE377" s="59">
        <v>1458.1960784313724</v>
      </c>
      <c r="AF377" s="62" t="s">
        <v>164</v>
      </c>
      <c r="AG377" s="63">
        <v>0</v>
      </c>
      <c r="AH377" s="64">
        <f>'Opportunity List'!$AG377*VLOOKUP('Opportunity List'!$T377,'Discount rate'!$B$4:$D$45,3,FALSE)</f>
        <v>0</v>
      </c>
      <c r="AI377" s="59">
        <f>'Opportunity List'!$AE377-'Opportunity List'!$AH377</f>
        <v>1458.1960784313724</v>
      </c>
      <c r="AJ377" s="64">
        <f>'Opportunity List'!$AI377/'Opportunity List'!$AD377</f>
        <v>133.78976786362753</v>
      </c>
      <c r="AK377" s="59">
        <f>'Opportunity List'!$P377*'Opportunity List'!$AE377</f>
        <v>504161848.85365844</v>
      </c>
      <c r="AL377" s="59">
        <v>8760</v>
      </c>
      <c r="AM377" s="65">
        <v>0.7902101331418343</v>
      </c>
      <c r="AN377" s="65">
        <v>0.39968028613056839</v>
      </c>
      <c r="AO377" s="65">
        <v>0.86687506180720719</v>
      </c>
      <c r="AP377" s="65">
        <v>0.95510547135106771</v>
      </c>
      <c r="AQ377" s="65">
        <v>0.68373127902689346</v>
      </c>
      <c r="AR377" s="65">
        <v>0.23281349597047576</v>
      </c>
      <c r="AS377" s="65" t="e">
        <f>#VALUE!</f>
        <v>#VALUE!</v>
      </c>
      <c r="AT377" s="65" t="e">
        <f>#VALUE!</f>
        <v>#VALUE!</v>
      </c>
      <c r="AU377" s="65" t="e">
        <f>#VALUE!</f>
        <v>#VALUE!</v>
      </c>
      <c r="AV377" s="65" t="e">
        <f>#VALUE!</f>
        <v>#VALUE!</v>
      </c>
      <c r="AW377" s="65" t="e">
        <f>#VALUE!</f>
        <v>#VALUE!</v>
      </c>
      <c r="AX377" s="56" t="str">
        <f>IF('Opportunity List'!$AY377&lt;=0.1,"Early",IF(AND('Opportunity List'!$AY377&gt;0.1,'Opportunity List'!$AY377&lt;=0.25),"Establishing","Mature"))</f>
        <v>Establishing</v>
      </c>
      <c r="AY377" s="105">
        <v>0.25</v>
      </c>
      <c r="AZ377" s="11"/>
      <c r="BA377" s="11"/>
      <c r="BB377" s="11"/>
      <c r="BD377" s="11"/>
      <c r="BE377" s="11"/>
      <c r="BF377" s="11"/>
    </row>
    <row r="378" spans="1:58" x14ac:dyDescent="0.25">
      <c r="A378" s="104">
        <v>663</v>
      </c>
      <c r="B378" s="67" t="s">
        <v>267</v>
      </c>
      <c r="C378" s="56" t="s">
        <v>163</v>
      </c>
      <c r="D378" s="56" t="s">
        <v>157</v>
      </c>
      <c r="E378" s="56" t="s">
        <v>170</v>
      </c>
      <c r="F378" s="56" t="s">
        <v>159</v>
      </c>
      <c r="G378" s="56">
        <v>0</v>
      </c>
      <c r="H378" s="57">
        <v>0</v>
      </c>
      <c r="I378" s="56" t="s">
        <v>160</v>
      </c>
      <c r="J378" s="58">
        <v>26.9</v>
      </c>
      <c r="K378" s="59">
        <f>('Opportunity List'!$J378*Convert_PJ_to_MWh)/1000</f>
        <v>7472.2222222222827</v>
      </c>
      <c r="L378" s="59">
        <v>1868883.9061509008</v>
      </c>
      <c r="M378" s="59">
        <f>'Opportunity List'!$N378/Convert_GJ_to_MWh</f>
        <v>19.934434809352737</v>
      </c>
      <c r="N378" s="59">
        <v>5.5373430070278564</v>
      </c>
      <c r="O378" s="60">
        <v>7.0377147429011674E-2</v>
      </c>
      <c r="P378" s="59">
        <f>'Opportunity List'!$L378*'Opportunity List'!$O378</f>
        <v>131526.71819088917</v>
      </c>
      <c r="Q378" s="60">
        <v>0.18</v>
      </c>
      <c r="R378" s="59">
        <f>'Opportunity List'!$J378*'Opportunity List'!$Q378*Convert_PJ_to_MWh</f>
        <v>1345000.0000000107</v>
      </c>
      <c r="S378" s="60">
        <v>0.4264058772766704</v>
      </c>
      <c r="T378" s="59">
        <v>25</v>
      </c>
      <c r="U378" s="59">
        <v>0</v>
      </c>
      <c r="V378" s="59">
        <f>(('Opportunity List'!$R378*'Opportunity List'!$S378)*'Opportunity List'!$O378)*'Opportunity List'!$T378</f>
        <v>1009060.3348660794</v>
      </c>
      <c r="W378" s="59">
        <f>'Opportunity List'!$Y378*'Opportunity List'!$P378</f>
        <v>40362.413394643176</v>
      </c>
      <c r="X378" s="59">
        <f>IF('Opportunity List'!$P378=0,0,IF(OR('Opportunity List'!$A378={600,601}),4.52,IF(OR('Opportunity List'!$A378={602,603,604,605}),1.9,('Opportunity List'!$V378/'Opportunity List'!$P378))))</f>
        <v>7.6719038439140252</v>
      </c>
      <c r="Y378" s="59">
        <f>IF('Opportunity List'!$X378=0,0,'Opportunity List'!$X378/'Opportunity List'!$T378)</f>
        <v>0.30687615375656102</v>
      </c>
      <c r="Z378" s="61">
        <f>'Opportunity List'!$W378*'Opportunity List'!$H378</f>
        <v>0</v>
      </c>
      <c r="AA378" s="61">
        <f>'Opportunity List'!$Z378+'Opportunity List'!$W378</f>
        <v>40362.413394643176</v>
      </c>
      <c r="AB378" s="61">
        <f>IF('Opportunity List'!$F378="Electricity", 'Opportunity List'!$W378, 0)+IF('Opportunity List'!$G378="Electricity",'Opportunity List'!$Z378,0)</f>
        <v>0</v>
      </c>
      <c r="AC378" s="61">
        <f>IF('Opportunity List'!$F378="Natural Gas",'Opportunity List'!$W378, 0)+IF('Opportunity List'!$G378="Natural Gas",'Opportunity List'!$Z378,0)</f>
        <v>40362.413394643176</v>
      </c>
      <c r="AD378" s="61">
        <f>'Opportunity List'!$Y378*VLOOKUP('Opportunity List'!$T378,'Discount rate'!$B$4:$D$45,3,FALSE)</f>
        <v>3.8830829369812228</v>
      </c>
      <c r="AE378" s="59">
        <v>1458.1960784313724</v>
      </c>
      <c r="AF378" s="62" t="s">
        <v>164</v>
      </c>
      <c r="AG378" s="63">
        <v>0</v>
      </c>
      <c r="AH378" s="64">
        <f>'Opportunity List'!$AG378*VLOOKUP('Opportunity List'!$T378,'Discount rate'!$B$4:$D$45,3,FALSE)</f>
        <v>0</v>
      </c>
      <c r="AI378" s="59">
        <f>'Opportunity List'!$AE378-'Opportunity List'!$AH378</f>
        <v>1458.1960784313724</v>
      </c>
      <c r="AJ378" s="64">
        <f>'Opportunity List'!$AI378/'Opportunity List'!$AD378</f>
        <v>375.52534985642097</v>
      </c>
      <c r="AK378" s="59">
        <f>'Opportunity List'!$P378*'Opportunity List'!$AE378</f>
        <v>191791744.67490283</v>
      </c>
      <c r="AL378" s="59">
        <v>8760</v>
      </c>
      <c r="AM378" s="65">
        <v>0.7902101331418343</v>
      </c>
      <c r="AN378" s="65">
        <v>0.39968028613056839</v>
      </c>
      <c r="AO378" s="65">
        <v>0.86687506180720719</v>
      </c>
      <c r="AP378" s="65">
        <v>0.95510547135106771</v>
      </c>
      <c r="AQ378" s="65">
        <v>0.68373127902689346</v>
      </c>
      <c r="AR378" s="65">
        <v>0.23281349597047576</v>
      </c>
      <c r="AS378" s="65" t="e">
        <f>#VALUE!</f>
        <v>#VALUE!</v>
      </c>
      <c r="AT378" s="65" t="e">
        <f>#VALUE!</f>
        <v>#VALUE!</v>
      </c>
      <c r="AU378" s="65" t="e">
        <f>#VALUE!</f>
        <v>#VALUE!</v>
      </c>
      <c r="AV378" s="65" t="e">
        <f>#VALUE!</f>
        <v>#VALUE!</v>
      </c>
      <c r="AW378" s="65" t="e">
        <f>#VALUE!</f>
        <v>#VALUE!</v>
      </c>
      <c r="AX378" s="56" t="str">
        <f>IF('Opportunity List'!$AY378&lt;=0.1,"Early",IF(AND('Opportunity List'!$AY378&gt;0.1,'Opportunity List'!$AY378&lt;=0.25),"Establishing","Mature"))</f>
        <v>Establishing</v>
      </c>
      <c r="AY378" s="105">
        <v>0.25</v>
      </c>
      <c r="AZ378" s="11"/>
      <c r="BA378" s="11"/>
      <c r="BB378" s="11"/>
      <c r="BD378" s="11"/>
      <c r="BE378" s="11"/>
      <c r="BF378" s="11"/>
    </row>
    <row r="379" spans="1:58" x14ac:dyDescent="0.25">
      <c r="A379" s="104">
        <v>666</v>
      </c>
      <c r="B379" s="67" t="s">
        <v>269</v>
      </c>
      <c r="C379" s="56" t="s">
        <v>163</v>
      </c>
      <c r="D379" s="56" t="s">
        <v>157</v>
      </c>
      <c r="E379" s="56" t="s">
        <v>170</v>
      </c>
      <c r="F379" s="56" t="s">
        <v>2</v>
      </c>
      <c r="G379" s="56" t="s">
        <v>167</v>
      </c>
      <c r="H379" s="57">
        <v>0.47</v>
      </c>
      <c r="I379" s="56" t="s">
        <v>160</v>
      </c>
      <c r="J379" s="58">
        <v>75.503770373787916</v>
      </c>
      <c r="K379" s="59">
        <f>('Opportunity List'!$J379*Convert_PJ_to_MWh)/1000</f>
        <v>20973.269548274591</v>
      </c>
      <c r="L379" s="59">
        <v>1868883.9061509008</v>
      </c>
      <c r="M379" s="59">
        <f>'Opportunity List'!$N379/Convert_GJ_to_MWh</f>
        <v>26.700101963769566</v>
      </c>
      <c r="N379" s="59">
        <v>7.4166949958693458</v>
      </c>
      <c r="O379" s="60">
        <v>0.27</v>
      </c>
      <c r="P379" s="59">
        <f>'Opportunity List'!$L379*'Opportunity List'!$O379</f>
        <v>504598.65466074325</v>
      </c>
      <c r="Q379" s="60">
        <v>0.18</v>
      </c>
      <c r="R379" s="59">
        <f>'Opportunity List'!$J379*'Opportunity List'!$Q379*Convert_PJ_to_MWh</f>
        <v>3775188.5186894261</v>
      </c>
      <c r="S379" s="60">
        <v>0.12292211763912485</v>
      </c>
      <c r="T379" s="59">
        <v>20</v>
      </c>
      <c r="U379" s="59">
        <v>0</v>
      </c>
      <c r="V379" s="59">
        <f>(('Opportunity List'!$R379*'Opportunity List'!$S379)*'Opportunity List'!$O379)*'Opportunity List'!$T379</f>
        <v>2505892.502902762</v>
      </c>
      <c r="W379" s="59">
        <f>'Opportunity List'!$Y379*'Opportunity List'!$P379</f>
        <v>125294.6251451381</v>
      </c>
      <c r="X379" s="59">
        <f>IF('Opportunity List'!$P379=0,0,IF(OR('Opportunity List'!$A379={600,601}),4.52,IF(OR('Opportunity List'!$A379={602,603,604,605}),1.9,('Opportunity List'!$V379/'Opportunity List'!$P379))))</f>
        <v>4.9661101545891917</v>
      </c>
      <c r="Y379" s="59">
        <f>IF('Opportunity List'!$X379=0,0,'Opportunity List'!$X379/'Opportunity List'!$T379)</f>
        <v>0.24830550772945958</v>
      </c>
      <c r="Z379" s="61">
        <f>'Opportunity List'!$W379*'Opportunity List'!$H379</f>
        <v>58888.473818214901</v>
      </c>
      <c r="AA379" s="61">
        <f>'Opportunity List'!$Z379+'Opportunity List'!$W379</f>
        <v>184183.098963353</v>
      </c>
      <c r="AB379" s="61">
        <f>IF('Opportunity List'!$F379="Electricity", 'Opportunity List'!$W379, 0)+IF('Opportunity List'!$G379="Electricity",'Opportunity List'!$Z379,0)</f>
        <v>125294.6251451381</v>
      </c>
      <c r="AC379" s="61">
        <f>IF('Opportunity List'!$F379="Natural Gas",'Opportunity List'!$W379, 0)+IF('Opportunity List'!$G379="Natural Gas",'Opportunity List'!$Z379,0)</f>
        <v>58888.473818214901</v>
      </c>
      <c r="AD379" s="61">
        <f>'Opportunity List'!$Y379*VLOOKUP('Opportunity List'!$T379,'Discount rate'!$B$4:$D$45,3,FALSE)</f>
        <v>2.8788575938554777</v>
      </c>
      <c r="AE379" s="59">
        <v>2278.4313725490197</v>
      </c>
      <c r="AF379" s="62" t="s">
        <v>164</v>
      </c>
      <c r="AG379" s="63">
        <v>0</v>
      </c>
      <c r="AH379" s="64">
        <f>'Opportunity List'!$AG379*VLOOKUP('Opportunity List'!$T379,'Discount rate'!$B$4:$D$45,3,FALSE)</f>
        <v>0</v>
      </c>
      <c r="AI379" s="59">
        <f>'Opportunity List'!$AE379-'Opportunity List'!$AH379</f>
        <v>2278.4313725490197</v>
      </c>
      <c r="AJ379" s="64">
        <f>'Opportunity List'!$AI379/'Opportunity List'!$AD379</f>
        <v>791.43594230295218</v>
      </c>
      <c r="AK379" s="59">
        <f>'Opportunity List'!$P379*'Opportunity List'!$AE379</f>
        <v>1149693405.3250661</v>
      </c>
      <c r="AL379" s="59">
        <v>8760</v>
      </c>
      <c r="AM379" s="65">
        <v>0.7902101331418343</v>
      </c>
      <c r="AN379" s="65">
        <v>0.39968028613056839</v>
      </c>
      <c r="AO379" s="65">
        <v>0.86687506180720719</v>
      </c>
      <c r="AP379" s="65">
        <v>0.95510547135106771</v>
      </c>
      <c r="AQ379" s="65">
        <v>0.68373127902689346</v>
      </c>
      <c r="AR379" s="65">
        <v>0.23281349597047576</v>
      </c>
      <c r="AS379" s="65" t="e">
        <f>#VALUE!</f>
        <v>#VALUE!</v>
      </c>
      <c r="AT379" s="65" t="e">
        <f>#VALUE!</f>
        <v>#VALUE!</v>
      </c>
      <c r="AU379" s="65" t="e">
        <f>#VALUE!</f>
        <v>#VALUE!</v>
      </c>
      <c r="AV379" s="65" t="e">
        <f>#VALUE!</f>
        <v>#VALUE!</v>
      </c>
      <c r="AW379" s="65" t="e">
        <f>#VALUE!</f>
        <v>#VALUE!</v>
      </c>
      <c r="AX379" s="56" t="str">
        <f>IF('Opportunity List'!$AY379&lt;=0.1,"Early",IF(AND('Opportunity List'!$AY379&gt;0.1,'Opportunity List'!$AY379&lt;=0.25),"Establishing","Mature"))</f>
        <v>Establishing</v>
      </c>
      <c r="AY379" s="105">
        <v>0.25</v>
      </c>
      <c r="AZ379" s="11"/>
      <c r="BA379" s="12"/>
      <c r="BB379" s="11"/>
      <c r="BD379" s="11"/>
      <c r="BE379" s="11"/>
      <c r="BF379" s="11"/>
    </row>
    <row r="380" spans="1:58" x14ac:dyDescent="0.25">
      <c r="A380" s="104">
        <v>674</v>
      </c>
      <c r="B380" s="67" t="s">
        <v>269</v>
      </c>
      <c r="C380" s="56" t="s">
        <v>163</v>
      </c>
      <c r="D380" s="56" t="s">
        <v>157</v>
      </c>
      <c r="E380" s="56" t="s">
        <v>170</v>
      </c>
      <c r="F380" s="56" t="s">
        <v>159</v>
      </c>
      <c r="G380" s="56">
        <v>0</v>
      </c>
      <c r="H380" s="57">
        <v>0</v>
      </c>
      <c r="I380" s="56" t="s">
        <v>160</v>
      </c>
      <c r="J380" s="58">
        <v>26.9</v>
      </c>
      <c r="K380" s="59">
        <f>('Opportunity List'!$J380*Convert_PJ_to_MWh)/1000</f>
        <v>7472.2222222222827</v>
      </c>
      <c r="L380" s="59">
        <v>1868883.9061509008</v>
      </c>
      <c r="M380" s="59">
        <f>'Opportunity List'!$N380/Convert_GJ_to_MWh</f>
        <v>19.934434809352737</v>
      </c>
      <c r="N380" s="59">
        <v>5.5373430070278564</v>
      </c>
      <c r="O380" s="60">
        <v>0.10000963055701659</v>
      </c>
      <c r="P380" s="59">
        <f>'Opportunity List'!$L380*'Opportunity List'!$O380</f>
        <v>186906.38900810565</v>
      </c>
      <c r="Q380" s="60">
        <v>0.18</v>
      </c>
      <c r="R380" s="59">
        <f>'Opportunity List'!$J380*'Opportunity List'!$Q380*Convert_PJ_to_MWh</f>
        <v>1345000.0000000107</v>
      </c>
      <c r="S380" s="60">
        <v>0.12292211763912485</v>
      </c>
      <c r="T380" s="59">
        <v>20</v>
      </c>
      <c r="U380" s="59">
        <v>0</v>
      </c>
      <c r="V380" s="59">
        <f>(('Opportunity List'!$R380*'Opportunity List'!$S380)*'Opportunity List'!$O380)*'Opportunity List'!$T380</f>
        <v>330692.34089689032</v>
      </c>
      <c r="W380" s="59">
        <f>'Opportunity List'!$Y380*'Opportunity List'!$P380</f>
        <v>16534.617044844519</v>
      </c>
      <c r="X380" s="59">
        <f>IF('Opportunity List'!$P380=0,0,IF(OR('Opportunity List'!$A380={600,601}),4.52,IF(OR('Opportunity List'!$A380={602,603,604,605}),1.9,('Opportunity List'!$V380/'Opportunity List'!$P380))))</f>
        <v>1.7692939372048382</v>
      </c>
      <c r="Y380" s="59">
        <f>IF('Opportunity List'!$X380=0,0,'Opportunity List'!$X380/'Opportunity List'!$T380)</f>
        <v>8.8464696860241915E-2</v>
      </c>
      <c r="Z380" s="61">
        <f>'Opportunity List'!$W380*'Opportunity List'!$H380</f>
        <v>0</v>
      </c>
      <c r="AA380" s="61">
        <f>'Opportunity List'!$Z380+'Opportunity List'!$W380</f>
        <v>16534.617044844519</v>
      </c>
      <c r="AB380" s="61">
        <f>IF('Opportunity List'!$F380="Electricity", 'Opportunity List'!$W380, 0)+IF('Opportunity List'!$G380="Electricity",'Opportunity List'!$Z380,0)</f>
        <v>0</v>
      </c>
      <c r="AC380" s="61">
        <f>IF('Opportunity List'!$F380="Natural Gas",'Opportunity List'!$W380, 0)+IF('Opportunity List'!$G380="Natural Gas",'Opportunity List'!$Z380,0)</f>
        <v>16534.617044844519</v>
      </c>
      <c r="AD380" s="61">
        <f>'Opportunity List'!$Y380*VLOOKUP('Opportunity List'!$T380,'Discount rate'!$B$4:$D$45,3,FALSE)</f>
        <v>1.0256609556229137</v>
      </c>
      <c r="AE380" s="59">
        <v>2278.4313725490197</v>
      </c>
      <c r="AF380" s="62" t="s">
        <v>164</v>
      </c>
      <c r="AG380" s="63">
        <v>0</v>
      </c>
      <c r="AH380" s="64">
        <f>'Opportunity List'!$AG380*VLOOKUP('Opportunity List'!$T380,'Discount rate'!$B$4:$D$45,3,FALSE)</f>
        <v>0</v>
      </c>
      <c r="AI380" s="59">
        <f>'Opportunity List'!$AE380-'Opportunity List'!$AH380</f>
        <v>2278.4313725490197</v>
      </c>
      <c r="AJ380" s="64">
        <f>'Opportunity List'!$AI380/'Opportunity List'!$AD380</f>
        <v>2221.4274220522143</v>
      </c>
      <c r="AK380" s="59">
        <f>'Opportunity List'!$P380*'Opportunity List'!$AE380</f>
        <v>425853380.44591916</v>
      </c>
      <c r="AL380" s="59">
        <v>8760</v>
      </c>
      <c r="AM380" s="65">
        <v>0.7902101331418343</v>
      </c>
      <c r="AN380" s="65">
        <v>0.39968028613056839</v>
      </c>
      <c r="AO380" s="65">
        <v>0.86687506180720719</v>
      </c>
      <c r="AP380" s="65">
        <v>0.95510547135106771</v>
      </c>
      <c r="AQ380" s="65">
        <v>0.68373127902689346</v>
      </c>
      <c r="AR380" s="65">
        <v>0.23281349597047576</v>
      </c>
      <c r="AS380" s="65" t="e">
        <f>#VALUE!</f>
        <v>#VALUE!</v>
      </c>
      <c r="AT380" s="65" t="e">
        <f>#VALUE!</f>
        <v>#VALUE!</v>
      </c>
      <c r="AU380" s="65" t="e">
        <f>#VALUE!</f>
        <v>#VALUE!</v>
      </c>
      <c r="AV380" s="65" t="e">
        <f>#VALUE!</f>
        <v>#VALUE!</v>
      </c>
      <c r="AW380" s="65" t="e">
        <f>#VALUE!</f>
        <v>#VALUE!</v>
      </c>
      <c r="AX380" s="56" t="str">
        <f>IF('Opportunity List'!$AY380&lt;=0.1,"Early",IF(AND('Opportunity List'!$AY380&gt;0.1,'Opportunity List'!$AY380&lt;=0.25),"Establishing","Mature"))</f>
        <v>Establishing</v>
      </c>
      <c r="AY380" s="105">
        <v>0.25</v>
      </c>
      <c r="AZ380" s="11"/>
      <c r="BA380" s="11"/>
      <c r="BB380" s="11"/>
      <c r="BD380" s="11"/>
      <c r="BE380" s="11"/>
      <c r="BF380" s="11"/>
    </row>
    <row r="381" spans="1:58" x14ac:dyDescent="0.25">
      <c r="A381" s="104">
        <v>677</v>
      </c>
      <c r="B381" s="67" t="s">
        <v>271</v>
      </c>
      <c r="C381" s="56" t="s">
        <v>163</v>
      </c>
      <c r="D381" s="56" t="s">
        <v>157</v>
      </c>
      <c r="E381" s="56" t="s">
        <v>170</v>
      </c>
      <c r="F381" s="56" t="s">
        <v>2</v>
      </c>
      <c r="G381" s="56">
        <v>0</v>
      </c>
      <c r="H381" s="57">
        <v>0</v>
      </c>
      <c r="I381" s="56" t="s">
        <v>160</v>
      </c>
      <c r="J381" s="58">
        <v>75.503770373787916</v>
      </c>
      <c r="K381" s="59">
        <f>('Opportunity List'!$J381*Convert_PJ_to_MWh)/1000</f>
        <v>20973.269548274591</v>
      </c>
      <c r="L381" s="59">
        <v>1868883.9061509008</v>
      </c>
      <c r="M381" s="59">
        <f>'Opportunity List'!$N381/Convert_GJ_to_MWh</f>
        <v>26.700101963769566</v>
      </c>
      <c r="N381" s="59">
        <v>7.4166949958693458</v>
      </c>
      <c r="O381" s="60">
        <v>0.8</v>
      </c>
      <c r="P381" s="59">
        <f>'Opportunity List'!$L381*'Opportunity List'!$O381</f>
        <v>1495107.1249207207</v>
      </c>
      <c r="Q381" s="60">
        <v>0.18</v>
      </c>
      <c r="R381" s="59">
        <f>'Opportunity List'!$J381*'Opportunity List'!$Q381*Convert_PJ_to_MWh</f>
        <v>3775188.5186894261</v>
      </c>
      <c r="S381" s="60">
        <v>0.11760087523346961</v>
      </c>
      <c r="T381" s="59">
        <v>30</v>
      </c>
      <c r="U381" s="59">
        <v>0</v>
      </c>
      <c r="V381" s="59">
        <f>(('Opportunity List'!$R381*'Opportunity List'!$S381)*'Opportunity List'!$O381)*'Opportunity List'!$T381</f>
        <v>10655171.375261333</v>
      </c>
      <c r="W381" s="59">
        <f>'Opportunity List'!$Y381*'Opportunity List'!$P381</f>
        <v>355172.37917537778</v>
      </c>
      <c r="X381" s="59">
        <f>IF('Opportunity List'!$P381=0,0,IF(OR('Opportunity List'!$A381={600,601}),4.52,IF(OR('Opportunity List'!$A381={602,603,604,605}),1.9,('Opportunity List'!$V381/'Opportunity List'!$P381))))</f>
        <v>7.1266942666909783</v>
      </c>
      <c r="Y381" s="59">
        <f>IF('Opportunity List'!$X381=0,0,'Opportunity List'!$X381/'Opportunity List'!$T381)</f>
        <v>0.23755647555636594</v>
      </c>
      <c r="Z381" s="61">
        <f>'Opportunity List'!$W381*'Opportunity List'!$H381</f>
        <v>0</v>
      </c>
      <c r="AA381" s="61">
        <f>'Opportunity List'!$Z381+'Opportunity List'!$W381</f>
        <v>355172.37917537778</v>
      </c>
      <c r="AB381" s="61">
        <f>IF('Opportunity List'!$F381="Electricity", 'Opportunity List'!$W381, 0)+IF('Opportunity List'!$G381="Electricity",'Opportunity List'!$Z381,0)</f>
        <v>355172.37917537778</v>
      </c>
      <c r="AC381" s="61">
        <f>IF('Opportunity List'!$F381="Natural Gas",'Opportunity List'!$W381, 0)+IF('Opportunity List'!$G381="Natural Gas",'Opportunity List'!$Z381,0)</f>
        <v>0</v>
      </c>
      <c r="AD381" s="61">
        <f>'Opportunity List'!$Y381*VLOOKUP('Opportunity List'!$T381,'Discount rate'!$B$4:$D$45,3,FALSE)</f>
        <v>3.185404564143814</v>
      </c>
      <c r="AE381" s="59">
        <v>11385.445991983968</v>
      </c>
      <c r="AF381" s="62" t="s">
        <v>164</v>
      </c>
      <c r="AG381" s="63">
        <v>0</v>
      </c>
      <c r="AH381" s="64">
        <f>'Opportunity List'!$AG381*VLOOKUP('Opportunity List'!$T381,'Discount rate'!$B$4:$D$45,3,FALSE)</f>
        <v>0</v>
      </c>
      <c r="AI381" s="59">
        <f>'Opportunity List'!$AE381-'Opportunity List'!$AH381</f>
        <v>11385.445991983968</v>
      </c>
      <c r="AJ381" s="64">
        <f>'Opportunity List'!$AI381/'Opportunity List'!$AD381</f>
        <v>3574.2543098428046</v>
      </c>
      <c r="AK381" s="59">
        <f>'Opportunity List'!$P381*'Opportunity List'!$AE381</f>
        <v>17022461423.015293</v>
      </c>
      <c r="AL381" s="59">
        <v>8760</v>
      </c>
      <c r="AM381" s="65">
        <v>0.7902101331418343</v>
      </c>
      <c r="AN381" s="65">
        <v>0.39968028613056839</v>
      </c>
      <c r="AO381" s="65">
        <v>0.86687506180720719</v>
      </c>
      <c r="AP381" s="65">
        <v>0.95510547135106771</v>
      </c>
      <c r="AQ381" s="65">
        <v>0.68373127902689346</v>
      </c>
      <c r="AR381" s="65">
        <v>0.23281349597047576</v>
      </c>
      <c r="AS381" s="65" t="e">
        <f>#VALUE!</f>
        <v>#VALUE!</v>
      </c>
      <c r="AT381" s="65" t="e">
        <f>#VALUE!</f>
        <v>#VALUE!</v>
      </c>
      <c r="AU381" s="65" t="e">
        <f>#VALUE!</f>
        <v>#VALUE!</v>
      </c>
      <c r="AV381" s="65" t="e">
        <f>#VALUE!</f>
        <v>#VALUE!</v>
      </c>
      <c r="AW381" s="65" t="e">
        <f>#VALUE!</f>
        <v>#VALUE!</v>
      </c>
      <c r="AX381" s="56" t="str">
        <f>IF('Opportunity List'!$AY381&lt;=0.1,"Early",IF(AND('Opportunity List'!$AY381&gt;0.1,'Opportunity List'!$AY381&lt;=0.25),"Establishing","Mature"))</f>
        <v>Establishing</v>
      </c>
      <c r="AY381" s="105">
        <v>0.25</v>
      </c>
      <c r="AZ381" s="11"/>
      <c r="BA381" s="11"/>
      <c r="BB381" s="11"/>
      <c r="BD381" s="11"/>
      <c r="BE381" s="11"/>
      <c r="BF381" s="11"/>
    </row>
    <row r="382" spans="1:58" x14ac:dyDescent="0.25">
      <c r="A382" s="104">
        <v>678</v>
      </c>
      <c r="B382" s="67" t="s">
        <v>271</v>
      </c>
      <c r="C382" s="56" t="s">
        <v>163</v>
      </c>
      <c r="D382" s="56" t="s">
        <v>157</v>
      </c>
      <c r="E382" s="56" t="s">
        <v>170</v>
      </c>
      <c r="F382" s="56" t="s">
        <v>159</v>
      </c>
      <c r="G382" s="56">
        <v>0</v>
      </c>
      <c r="H382" s="57">
        <v>0</v>
      </c>
      <c r="I382" s="56" t="s">
        <v>160</v>
      </c>
      <c r="J382" s="58">
        <v>26.9</v>
      </c>
      <c r="K382" s="59">
        <f>('Opportunity List'!$J382*Convert_PJ_to_MWh)/1000</f>
        <v>7472.2222222222827</v>
      </c>
      <c r="L382" s="59">
        <v>1868883.9061509008</v>
      </c>
      <c r="M382" s="59">
        <f>'Opportunity List'!$N382/Convert_GJ_to_MWh</f>
        <v>19.934434809352737</v>
      </c>
      <c r="N382" s="59">
        <v>5.5373430070278564</v>
      </c>
      <c r="O382" s="60">
        <v>0.29632483128004916</v>
      </c>
      <c r="P382" s="59">
        <f>'Opportunity List'!$L382*'Opportunity List'!$O382</f>
        <v>553796.70817216486</v>
      </c>
      <c r="Q382" s="60">
        <v>0.18</v>
      </c>
      <c r="R382" s="59">
        <f>'Opportunity List'!$J382*'Opportunity List'!$Q382*Convert_PJ_to_MWh</f>
        <v>1345000.0000000107</v>
      </c>
      <c r="S382" s="60">
        <v>0.11760087523346961</v>
      </c>
      <c r="T382" s="59">
        <v>30</v>
      </c>
      <c r="U382" s="59">
        <v>0</v>
      </c>
      <c r="V382" s="59">
        <f>(('Opportunity List'!$R382*'Opportunity List'!$S382)*'Opportunity List'!$O382)*'Opportunity List'!$T382</f>
        <v>1406119.2013069512</v>
      </c>
      <c r="W382" s="59">
        <f>'Opportunity List'!$Y382*'Opportunity List'!$P382</f>
        <v>46870.640043565036</v>
      </c>
      <c r="X382" s="59">
        <f>IF('Opportunity List'!$P382=0,0,IF(OR('Opportunity List'!$A382={600,601}),4.52,IF(OR('Opportunity List'!$A382={602,603,604,605}),1.9,('Opportunity List'!$V382/'Opportunity List'!$P382))))</f>
        <v>2.5390530145040433</v>
      </c>
      <c r="Y382" s="59">
        <f>IF('Opportunity List'!$X382=0,0,'Opportunity List'!$X382/'Opportunity List'!$T382)</f>
        <v>8.4635100483468104E-2</v>
      </c>
      <c r="Z382" s="61">
        <f>'Opportunity List'!$W382*'Opportunity List'!$H382</f>
        <v>0</v>
      </c>
      <c r="AA382" s="61">
        <f>'Opportunity List'!$Z382+'Opportunity List'!$W382</f>
        <v>46870.640043565036</v>
      </c>
      <c r="AB382" s="61">
        <f>IF('Opportunity List'!$F382="Electricity", 'Opportunity List'!$W382, 0)+IF('Opportunity List'!$G382="Electricity",'Opportunity List'!$Z382,0)</f>
        <v>0</v>
      </c>
      <c r="AC382" s="61">
        <f>IF('Opportunity List'!$F382="Natural Gas",'Opportunity List'!$W382, 0)+IF('Opportunity List'!$G382="Natural Gas",'Opportunity List'!$Z382,0)</f>
        <v>46870.640043565036</v>
      </c>
      <c r="AD382" s="61">
        <f>'Opportunity List'!$Y382*VLOOKUP('Opportunity List'!$T382,'Discount rate'!$B$4:$D$45,3,FALSE)</f>
        <v>1.1348755479529804</v>
      </c>
      <c r="AE382" s="59">
        <v>11385.445991983968</v>
      </c>
      <c r="AF382" s="62" t="s">
        <v>164</v>
      </c>
      <c r="AG382" s="63">
        <v>0</v>
      </c>
      <c r="AH382" s="64">
        <f>'Opportunity List'!$AG382*VLOOKUP('Opportunity List'!$T382,'Discount rate'!$B$4:$D$45,3,FALSE)</f>
        <v>0</v>
      </c>
      <c r="AI382" s="59">
        <f>'Opportunity List'!$AE382-'Opportunity List'!$AH382</f>
        <v>11385.445991983968</v>
      </c>
      <c r="AJ382" s="64">
        <f>'Opportunity List'!$AI382/'Opportunity List'!$AD382</f>
        <v>10032.329987654015</v>
      </c>
      <c r="AK382" s="59">
        <f>'Opportunity List'!$P382*'Opportunity List'!$AE382</f>
        <v>6305222511.4326897</v>
      </c>
      <c r="AL382" s="59">
        <v>8760</v>
      </c>
      <c r="AM382" s="65">
        <v>0.7902101331418343</v>
      </c>
      <c r="AN382" s="65">
        <v>0.39968028613056839</v>
      </c>
      <c r="AO382" s="65">
        <v>0.86687506180720719</v>
      </c>
      <c r="AP382" s="65">
        <v>0.95510547135106771</v>
      </c>
      <c r="AQ382" s="65">
        <v>0.68373127902689346</v>
      </c>
      <c r="AR382" s="65">
        <v>0.23281349597047576</v>
      </c>
      <c r="AS382" s="65" t="e">
        <f>#VALUE!</f>
        <v>#VALUE!</v>
      </c>
      <c r="AT382" s="65" t="e">
        <f>#VALUE!</f>
        <v>#VALUE!</v>
      </c>
      <c r="AU382" s="65" t="e">
        <f>#VALUE!</f>
        <v>#VALUE!</v>
      </c>
      <c r="AV382" s="65" t="e">
        <f>#VALUE!</f>
        <v>#VALUE!</v>
      </c>
      <c r="AW382" s="65" t="e">
        <f>#VALUE!</f>
        <v>#VALUE!</v>
      </c>
      <c r="AX382" s="56" t="str">
        <f>IF('Opportunity List'!$AY382&lt;=0.1,"Early",IF(AND('Opportunity List'!$AY382&gt;0.1,'Opportunity List'!$AY382&lt;=0.25),"Establishing","Mature"))</f>
        <v>Establishing</v>
      </c>
      <c r="AY382" s="105">
        <v>0.25</v>
      </c>
      <c r="AZ382" s="11"/>
      <c r="BA382" s="11"/>
      <c r="BB382" s="11"/>
      <c r="BD382" s="11"/>
      <c r="BE382" s="11"/>
      <c r="BF382" s="11"/>
    </row>
    <row r="383" spans="1:58" x14ac:dyDescent="0.25">
      <c r="A383" s="104">
        <v>681</v>
      </c>
      <c r="B383" s="67" t="s">
        <v>272</v>
      </c>
      <c r="C383" s="56" t="s">
        <v>163</v>
      </c>
      <c r="D383" s="56" t="s">
        <v>157</v>
      </c>
      <c r="E383" s="56" t="s">
        <v>170</v>
      </c>
      <c r="F383" s="56" t="s">
        <v>2</v>
      </c>
      <c r="G383" s="56">
        <v>0</v>
      </c>
      <c r="H383" s="57">
        <v>0</v>
      </c>
      <c r="I383" s="56" t="s">
        <v>160</v>
      </c>
      <c r="J383" s="58">
        <v>75.503770373787916</v>
      </c>
      <c r="K383" s="59">
        <f>('Opportunity List'!$J383*Convert_PJ_to_MWh)/1000</f>
        <v>20973.269548274591</v>
      </c>
      <c r="L383" s="59">
        <v>1868883.9061509008</v>
      </c>
      <c r="M383" s="59">
        <f>'Opportunity List'!$N383/Convert_GJ_to_MWh</f>
        <v>26.700101963769566</v>
      </c>
      <c r="N383" s="59">
        <v>7.4166949958693458</v>
      </c>
      <c r="O383" s="60">
        <v>0.8</v>
      </c>
      <c r="P383" s="59">
        <f>'Opportunity List'!$L383*'Opportunity List'!$O383</f>
        <v>1495107.1249207207</v>
      </c>
      <c r="Q383" s="60">
        <v>0.18</v>
      </c>
      <c r="R383" s="59">
        <f>'Opportunity List'!$J383*'Opportunity List'!$Q383*Convert_PJ_to_MWh</f>
        <v>3775188.5186894261</v>
      </c>
      <c r="S383" s="60">
        <v>5.9000000000000004E-2</v>
      </c>
      <c r="T383" s="59">
        <v>10</v>
      </c>
      <c r="U383" s="59">
        <v>0</v>
      </c>
      <c r="V383" s="59">
        <f>(('Opportunity List'!$R383*'Opportunity List'!$S383)*'Opportunity List'!$O383)*'Opportunity List'!$T383</f>
        <v>1781888.9808214095</v>
      </c>
      <c r="W383" s="59">
        <f>'Opportunity List'!$Y383*'Opportunity List'!$P383</f>
        <v>178188.89808214095</v>
      </c>
      <c r="X383" s="59">
        <f>IF('Opportunity List'!$P383=0,0,IF(OR('Opportunity List'!$A383={600,601}),4.52,IF(OR('Opportunity List'!$A383={602,603,604,605}),1.9,('Opportunity List'!$V383/'Opportunity List'!$P383))))</f>
        <v>1.1918135838700492</v>
      </c>
      <c r="Y383" s="59">
        <f>IF('Opportunity List'!$X383=0,0,'Opportunity List'!$X383/'Opportunity List'!$T383)</f>
        <v>0.11918135838700492</v>
      </c>
      <c r="Z383" s="61">
        <f>'Opportunity List'!$W383*'Opportunity List'!$H383</f>
        <v>0</v>
      </c>
      <c r="AA383" s="61">
        <f>'Opportunity List'!$Z383+'Opportunity List'!$W383</f>
        <v>178188.89808214095</v>
      </c>
      <c r="AB383" s="61">
        <f>IF('Opportunity List'!$F383="Electricity", 'Opportunity List'!$W383, 0)+IF('Opportunity List'!$G383="Electricity",'Opportunity List'!$Z383,0)</f>
        <v>178188.89808214095</v>
      </c>
      <c r="AC383" s="61">
        <f>IF('Opportunity List'!$F383="Natural Gas",'Opportunity List'!$W383, 0)+IF('Opportunity List'!$G383="Natural Gas",'Opportunity List'!$Z383,0)</f>
        <v>0</v>
      </c>
      <c r="AD383" s="61">
        <f>'Opportunity List'!$Y383*VLOOKUP('Opportunity List'!$T383,'Discount rate'!$B$4:$D$45,3,FALSE)</f>
        <v>0.95626134717724554</v>
      </c>
      <c r="AE383" s="59">
        <v>1153.1297709923665</v>
      </c>
      <c r="AF383" s="62" t="s">
        <v>164</v>
      </c>
      <c r="AG383" s="63">
        <v>0</v>
      </c>
      <c r="AH383" s="64">
        <f>'Opportunity List'!$AG383*VLOOKUP('Opportunity List'!$T383,'Discount rate'!$B$4:$D$45,3,FALSE)</f>
        <v>0</v>
      </c>
      <c r="AI383" s="59">
        <f>'Opportunity List'!$AE383-'Opportunity List'!$AH383</f>
        <v>1153.1297709923665</v>
      </c>
      <c r="AJ383" s="64">
        <f>'Opportunity List'!$AI383/'Opportunity List'!$AD383</f>
        <v>1205.8730329279228</v>
      </c>
      <c r="AK383" s="59">
        <f>'Opportunity List'!$P383*'Opportunity List'!$AE383</f>
        <v>1724052536.568886</v>
      </c>
      <c r="AL383" s="59">
        <v>8760</v>
      </c>
      <c r="AM383" s="65">
        <v>0.7902101331418343</v>
      </c>
      <c r="AN383" s="65">
        <v>0.39968028613056839</v>
      </c>
      <c r="AO383" s="65">
        <v>0.86687506180720719</v>
      </c>
      <c r="AP383" s="65">
        <v>0.95510547135106771</v>
      </c>
      <c r="AQ383" s="65">
        <v>0.68373127902689346</v>
      </c>
      <c r="AR383" s="65">
        <v>0.23281349597047576</v>
      </c>
      <c r="AS383" s="65" t="e">
        <f>#VALUE!</f>
        <v>#VALUE!</v>
      </c>
      <c r="AT383" s="65" t="e">
        <f>#VALUE!</f>
        <v>#VALUE!</v>
      </c>
      <c r="AU383" s="65" t="e">
        <f>#VALUE!</f>
        <v>#VALUE!</v>
      </c>
      <c r="AV383" s="65" t="e">
        <f>#VALUE!</f>
        <v>#VALUE!</v>
      </c>
      <c r="AW383" s="65" t="e">
        <f>#VALUE!</f>
        <v>#VALUE!</v>
      </c>
      <c r="AX383" s="56" t="str">
        <f>IF('Opportunity List'!$AY383&lt;=0.1,"Early",IF(AND('Opportunity List'!$AY383&gt;0.1,'Opportunity List'!$AY383&lt;=0.25),"Establishing","Mature"))</f>
        <v>Establishing</v>
      </c>
      <c r="AY383" s="105">
        <v>0.25</v>
      </c>
      <c r="AZ383" s="11"/>
      <c r="BA383" s="11"/>
      <c r="BB383" s="11"/>
      <c r="BD383" s="11"/>
      <c r="BE383" s="11"/>
      <c r="BF383" s="11"/>
    </row>
    <row r="384" spans="1:58" x14ac:dyDescent="0.25">
      <c r="A384" s="104">
        <v>682</v>
      </c>
      <c r="B384" s="67" t="s">
        <v>272</v>
      </c>
      <c r="C384" s="56" t="s">
        <v>163</v>
      </c>
      <c r="D384" s="56" t="s">
        <v>157</v>
      </c>
      <c r="E384" s="56" t="s">
        <v>170</v>
      </c>
      <c r="F384" s="56" t="s">
        <v>159</v>
      </c>
      <c r="G384" s="56">
        <v>0</v>
      </c>
      <c r="H384" s="57">
        <v>0</v>
      </c>
      <c r="I384" s="56" t="s">
        <v>160</v>
      </c>
      <c r="J384" s="58">
        <v>26.9</v>
      </c>
      <c r="K384" s="59">
        <f>('Opportunity List'!$J384*Convert_PJ_to_MWh)/1000</f>
        <v>7472.2222222222827</v>
      </c>
      <c r="L384" s="59">
        <v>1868883.9061509008</v>
      </c>
      <c r="M384" s="59">
        <f>'Opportunity List'!$N384/Convert_GJ_to_MWh</f>
        <v>19.934434809352737</v>
      </c>
      <c r="N384" s="59">
        <v>5.5373430070278564</v>
      </c>
      <c r="O384" s="60">
        <v>0.29632483128004916</v>
      </c>
      <c r="P384" s="59">
        <f>'Opportunity List'!$L384*'Opportunity List'!$O384</f>
        <v>553796.70817216486</v>
      </c>
      <c r="Q384" s="60">
        <v>0.18</v>
      </c>
      <c r="R384" s="59">
        <f>'Opportunity List'!$J384*'Opportunity List'!$Q384*Convert_PJ_to_MWh</f>
        <v>1345000.0000000107</v>
      </c>
      <c r="S384" s="60">
        <v>5.9000000000000004E-2</v>
      </c>
      <c r="T384" s="59">
        <v>10</v>
      </c>
      <c r="U384" s="59">
        <v>0</v>
      </c>
      <c r="V384" s="59">
        <f>(('Opportunity List'!$R384*'Opportunity List'!$S384)*'Opportunity List'!$O384)*'Opportunity List'!$T384</f>
        <v>235148.5698622849</v>
      </c>
      <c r="W384" s="59">
        <f>'Opportunity List'!$Y384*'Opportunity List'!$P384</f>
        <v>23514.856986228489</v>
      </c>
      <c r="X384" s="59">
        <f>IF('Opportunity List'!$P384=0,0,IF(OR('Opportunity List'!$A384={600,601}),4.52,IF(OR('Opportunity List'!$A384={602,603,604,605}),1.9,('Opportunity List'!$V384/'Opportunity List'!$P384))))</f>
        <v>0.4246117147182133</v>
      </c>
      <c r="Y384" s="59">
        <f>IF('Opportunity List'!$X384=0,0,'Opportunity List'!$X384/'Opportunity List'!$T384)</f>
        <v>4.2461171471821331E-2</v>
      </c>
      <c r="Z384" s="61">
        <f>'Opportunity List'!$W384*'Opportunity List'!$H384</f>
        <v>0</v>
      </c>
      <c r="AA384" s="61">
        <f>'Opportunity List'!$Z384+'Opportunity List'!$W384</f>
        <v>23514.856986228489</v>
      </c>
      <c r="AB384" s="61">
        <f>IF('Opportunity List'!$F384="Electricity", 'Opportunity List'!$W384, 0)+IF('Opportunity List'!$G384="Electricity",'Opportunity List'!$Z384,0)</f>
        <v>0</v>
      </c>
      <c r="AC384" s="61">
        <f>IF('Opportunity List'!$F384="Natural Gas",'Opportunity List'!$W384, 0)+IF('Opportunity List'!$G384="Natural Gas",'Opportunity List'!$Z384,0)</f>
        <v>23514.856986228489</v>
      </c>
      <c r="AD384" s="61">
        <f>'Opportunity List'!$Y384*VLOOKUP('Opportunity List'!$T384,'Discount rate'!$B$4:$D$45,3,FALSE)</f>
        <v>0.34069067162767963</v>
      </c>
      <c r="AE384" s="59">
        <v>1153.1297709923665</v>
      </c>
      <c r="AF384" s="62" t="s">
        <v>164</v>
      </c>
      <c r="AG384" s="63">
        <v>0</v>
      </c>
      <c r="AH384" s="64">
        <f>'Opportunity List'!$AG384*VLOOKUP('Opportunity List'!$T384,'Discount rate'!$B$4:$D$45,3,FALSE)</f>
        <v>0</v>
      </c>
      <c r="AI384" s="59">
        <f>'Opportunity List'!$AE384-'Opportunity List'!$AH384</f>
        <v>1153.1297709923665</v>
      </c>
      <c r="AJ384" s="64">
        <f>'Opportunity List'!$AI384/'Opportunity List'!$AD384</f>
        <v>3384.6825493729771</v>
      </c>
      <c r="AK384" s="59">
        <f>'Opportunity List'!$P384*'Opportunity List'!$AE384</f>
        <v>638599471.27089489</v>
      </c>
      <c r="AL384" s="59">
        <v>8760</v>
      </c>
      <c r="AM384" s="65">
        <v>0.7902101331418343</v>
      </c>
      <c r="AN384" s="65">
        <v>0.39968028613056839</v>
      </c>
      <c r="AO384" s="65">
        <v>0.86687506180720719</v>
      </c>
      <c r="AP384" s="65">
        <v>0.95510547135106771</v>
      </c>
      <c r="AQ384" s="65">
        <v>0.68373127902689346</v>
      </c>
      <c r="AR384" s="65">
        <v>0.23281349597047576</v>
      </c>
      <c r="AS384" s="65" t="e">
        <f>#VALUE!</f>
        <v>#VALUE!</v>
      </c>
      <c r="AT384" s="65" t="e">
        <f>#VALUE!</f>
        <v>#VALUE!</v>
      </c>
      <c r="AU384" s="65" t="e">
        <f>#VALUE!</f>
        <v>#VALUE!</v>
      </c>
      <c r="AV384" s="65" t="e">
        <f>#VALUE!</f>
        <v>#VALUE!</v>
      </c>
      <c r="AW384" s="65" t="e">
        <f>#VALUE!</f>
        <v>#VALUE!</v>
      </c>
      <c r="AX384" s="56" t="str">
        <f>IF('Opportunity List'!$AY384&lt;=0.1,"Early",IF(AND('Opportunity List'!$AY384&gt;0.1,'Opportunity List'!$AY384&lt;=0.25),"Establishing","Mature"))</f>
        <v>Establishing</v>
      </c>
      <c r="AY384" s="105">
        <v>0.25</v>
      </c>
      <c r="AZ384" s="11"/>
      <c r="BA384" s="11"/>
      <c r="BB384" s="11"/>
      <c r="BD384" s="11"/>
      <c r="BE384" s="11"/>
      <c r="BF384" s="11"/>
    </row>
    <row r="385" spans="1:58" x14ac:dyDescent="0.25">
      <c r="A385" s="104">
        <v>687</v>
      </c>
      <c r="B385" s="67" t="s">
        <v>281</v>
      </c>
      <c r="C385" s="56" t="s">
        <v>163</v>
      </c>
      <c r="D385" s="56" t="s">
        <v>157</v>
      </c>
      <c r="E385" s="56" t="s">
        <v>170</v>
      </c>
      <c r="F385" s="56" t="s">
        <v>159</v>
      </c>
      <c r="G385" s="56">
        <v>0</v>
      </c>
      <c r="H385" s="57">
        <v>0</v>
      </c>
      <c r="I385" s="56" t="s">
        <v>160</v>
      </c>
      <c r="J385" s="58">
        <v>26.9</v>
      </c>
      <c r="K385" s="59">
        <f>('Opportunity List'!$J385*Convert_PJ_to_MWh)/1000</f>
        <v>7472.2222222222827</v>
      </c>
      <c r="L385" s="59">
        <v>1868883.9061509008</v>
      </c>
      <c r="M385" s="59">
        <f>'Opportunity List'!$N385/Convert_GJ_to_MWh</f>
        <v>19.934434809352737</v>
      </c>
      <c r="N385" s="59">
        <v>5.5373430070278564</v>
      </c>
      <c r="O385" s="60">
        <v>0.1215</v>
      </c>
      <c r="P385" s="59">
        <f>'Opportunity List'!$L385*'Opportunity List'!$O385</f>
        <v>227069.39459733444</v>
      </c>
      <c r="Q385" s="60">
        <v>0.32</v>
      </c>
      <c r="R385" s="59">
        <f>'Opportunity List'!$J385*'Opportunity List'!$Q385*Convert_PJ_to_MWh</f>
        <v>2391111.1111111306</v>
      </c>
      <c r="S385" s="60">
        <v>7.601523689272903E-2</v>
      </c>
      <c r="T385" s="59">
        <v>12</v>
      </c>
      <c r="U385" s="59">
        <v>0</v>
      </c>
      <c r="V385" s="59">
        <f>(('Opportunity List'!$R385*'Opportunity List'!$S385)*'Opportunity List'!$O385)*'Opportunity List'!$T385</f>
        <v>265007.35946490982</v>
      </c>
      <c r="W385" s="59">
        <f>'Opportunity List'!$Y385*'Opportunity List'!$P385</f>
        <v>22083.946622075819</v>
      </c>
      <c r="X385" s="59">
        <f>IF('Opportunity List'!$P385=0,0,IF(OR('Opportunity List'!$A385={600,601}),4.52,IF(OR('Opportunity List'!$A385={602,603,604,605}),1.9,('Opportunity List'!$V385/'Opportunity List'!$P385))))</f>
        <v>1.1670765227293241</v>
      </c>
      <c r="Y385" s="59">
        <f>IF('Opportunity List'!$X385=0,0,'Opportunity List'!$X385/'Opportunity List'!$T385)</f>
        <v>9.7256376894110333E-2</v>
      </c>
      <c r="Z385" s="61">
        <f>'Opportunity List'!$W385*'Opportunity List'!$H385</f>
        <v>0</v>
      </c>
      <c r="AA385" s="61">
        <f>'Opportunity List'!$Z385+'Opportunity List'!$W385</f>
        <v>22083.946622075819</v>
      </c>
      <c r="AB385" s="61">
        <f>IF('Opportunity List'!$F385="Electricity", 'Opportunity List'!$W385, 0)+IF('Opportunity List'!$G385="Electricity",'Opportunity List'!$Z385,0)</f>
        <v>0</v>
      </c>
      <c r="AC385" s="61">
        <f>IF('Opportunity List'!$F385="Natural Gas",'Opportunity List'!$W385, 0)+IF('Opportunity List'!$G385="Natural Gas",'Opportunity List'!$Z385,0)</f>
        <v>22083.946622075819</v>
      </c>
      <c r="AD385" s="61">
        <f>'Opportunity List'!$Y385*VLOOKUP('Opportunity List'!$T385,'Discount rate'!$B$4:$D$45,3,FALSE)</f>
        <v>0.86973326890412495</v>
      </c>
      <c r="AE385" s="59">
        <v>101.84049079754602</v>
      </c>
      <c r="AF385" s="62" t="s">
        <v>168</v>
      </c>
      <c r="AG385" s="63">
        <v>0</v>
      </c>
      <c r="AH385" s="64">
        <f>'Opportunity List'!$AG385*VLOOKUP('Opportunity List'!$T385,'Discount rate'!$B$4:$D$45,3,FALSE)</f>
        <v>0</v>
      </c>
      <c r="AI385" s="59">
        <f>'Opportunity List'!$AE385-'Opportunity List'!$AH385</f>
        <v>101.84049079754602</v>
      </c>
      <c r="AJ385" s="64">
        <f>'Opportunity List'!$AI385/'Opportunity List'!$AD385</f>
        <v>117.09393493233431</v>
      </c>
      <c r="AK385" s="59">
        <f>'Opportunity List'!$P385*'Opportunity List'!$AE385</f>
        <v>23124858.590894185</v>
      </c>
      <c r="AL385" s="59" t="s">
        <v>175</v>
      </c>
      <c r="AM385" s="65" t="s">
        <v>175</v>
      </c>
      <c r="AN385" s="65" t="s">
        <v>175</v>
      </c>
      <c r="AO385" s="65" t="s">
        <v>175</v>
      </c>
      <c r="AP385" s="65" t="s">
        <v>175</v>
      </c>
      <c r="AQ385" s="65" t="s">
        <v>175</v>
      </c>
      <c r="AR385" s="65" t="s">
        <v>175</v>
      </c>
      <c r="AS385" s="65" t="e">
        <f>#VALUE!</f>
        <v>#VALUE!</v>
      </c>
      <c r="AT385" s="65" t="e">
        <f>#VALUE!</f>
        <v>#VALUE!</v>
      </c>
      <c r="AU385" s="65" t="e">
        <f>#VALUE!</f>
        <v>#VALUE!</v>
      </c>
      <c r="AV385" s="65" t="e">
        <f>#VALUE!</f>
        <v>#VALUE!</v>
      </c>
      <c r="AW385" s="65" t="e">
        <f>#VALUE!</f>
        <v>#VALUE!</v>
      </c>
      <c r="AX385" s="56" t="str">
        <f>IF('Opportunity List'!$AY385&lt;=0.1,"Early",IF(AND('Opportunity List'!$AY385&gt;0.1,'Opportunity List'!$AY385&lt;=0.25),"Establishing","Mature"))</f>
        <v>Establishing</v>
      </c>
      <c r="AY385" s="105">
        <v>0.25</v>
      </c>
      <c r="AZ385" s="11"/>
      <c r="BA385" s="11"/>
      <c r="BB385" s="11"/>
      <c r="BD385" s="11"/>
      <c r="BE385" s="11"/>
      <c r="BF385" s="11"/>
    </row>
    <row r="386" spans="1:58" x14ac:dyDescent="0.25">
      <c r="A386" s="104">
        <v>689</v>
      </c>
      <c r="B386" s="67" t="s">
        <v>282</v>
      </c>
      <c r="C386" s="56" t="s">
        <v>163</v>
      </c>
      <c r="D386" s="56" t="s">
        <v>157</v>
      </c>
      <c r="E386" s="56" t="s">
        <v>170</v>
      </c>
      <c r="F386" s="56" t="s">
        <v>2</v>
      </c>
      <c r="G386" s="56">
        <v>0</v>
      </c>
      <c r="H386" s="57">
        <v>0</v>
      </c>
      <c r="I386" s="56" t="s">
        <v>160</v>
      </c>
      <c r="J386" s="58">
        <v>75.503770373787916</v>
      </c>
      <c r="K386" s="59">
        <f>('Opportunity List'!$J386*Convert_PJ_to_MWh)/1000</f>
        <v>20973.269548274591</v>
      </c>
      <c r="L386" s="59">
        <v>1868883.9061509008</v>
      </c>
      <c r="M386" s="59">
        <f>'Opportunity List'!$N386/Convert_GJ_to_MWh</f>
        <v>26.700101963769566</v>
      </c>
      <c r="N386" s="59">
        <v>7.4166949958693458</v>
      </c>
      <c r="O386" s="60">
        <v>0.33</v>
      </c>
      <c r="P386" s="59">
        <f>'Opportunity List'!$L386*'Opportunity List'!$O386</f>
        <v>616731.68902979733</v>
      </c>
      <c r="Q386" s="60">
        <v>0.18</v>
      </c>
      <c r="R386" s="59">
        <f>'Opportunity List'!$J386*'Opportunity List'!$Q386*Convert_PJ_to_MWh</f>
        <v>3775188.5186894261</v>
      </c>
      <c r="S386" s="60">
        <v>0.10451786968909188</v>
      </c>
      <c r="T386" s="59">
        <v>12</v>
      </c>
      <c r="U386" s="59">
        <v>0</v>
      </c>
      <c r="V386" s="59">
        <f>(('Opportunity List'!$R386*'Opportunity List'!$S386)*'Opportunity List'!$O386)*'Opportunity List'!$T386</f>
        <v>1562515.6601266237</v>
      </c>
      <c r="W386" s="59">
        <f>'Opportunity List'!$Y386*'Opportunity List'!$P386</f>
        <v>130209.63834388531</v>
      </c>
      <c r="X386" s="59">
        <f>IF('Opportunity List'!$P386=0,0,IF(OR('Opportunity List'!$A386={600,601}),4.52,IF(OR('Opportunity List'!$A386={602,603,604,605}),1.9,('Opportunity List'!$V386/'Opportunity List'!$P386))))</f>
        <v>2.5335420376803937</v>
      </c>
      <c r="Y386" s="59">
        <f>IF('Opportunity List'!$X386=0,0,'Opportunity List'!$X386/'Opportunity List'!$T386)</f>
        <v>0.21112850314003281</v>
      </c>
      <c r="Z386" s="61">
        <f>'Opportunity List'!$W386*'Opportunity List'!$H386</f>
        <v>0</v>
      </c>
      <c r="AA386" s="61">
        <f>'Opportunity List'!$Z386+'Opportunity List'!$W386</f>
        <v>130209.63834388531</v>
      </c>
      <c r="AB386" s="61">
        <f>IF('Opportunity List'!$F386="Electricity", 'Opportunity List'!$W386, 0)+IF('Opportunity List'!$G386="Electricity",'Opportunity List'!$Z386,0)</f>
        <v>130209.63834388531</v>
      </c>
      <c r="AC386" s="61">
        <f>IF('Opportunity List'!$F386="Natural Gas",'Opportunity List'!$W386, 0)+IF('Opportunity List'!$G386="Natural Gas",'Opportunity List'!$Z386,0)</f>
        <v>0</v>
      </c>
      <c r="AD386" s="61">
        <f>'Opportunity List'!$Y386*VLOOKUP('Opportunity List'!$T386,'Discount rate'!$B$4:$D$45,3,FALSE)</f>
        <v>1.8880559718437913</v>
      </c>
      <c r="AE386" s="59">
        <v>221.75572519083971</v>
      </c>
      <c r="AF386" s="62" t="s">
        <v>168</v>
      </c>
      <c r="AG386" s="63">
        <v>0</v>
      </c>
      <c r="AH386" s="64">
        <f>'Opportunity List'!$AG386*VLOOKUP('Opportunity List'!$T386,'Discount rate'!$B$4:$D$45,3,FALSE)</f>
        <v>0</v>
      </c>
      <c r="AI386" s="59">
        <f>'Opportunity List'!$AE386-'Opportunity List'!$AH386</f>
        <v>221.75572519083971</v>
      </c>
      <c r="AJ386" s="64">
        <f>'Opportunity List'!$AI386/'Opportunity List'!$AD386</f>
        <v>117.45188092823486</v>
      </c>
      <c r="AK386" s="59">
        <f>'Opportunity List'!$P386*'Opportunity List'!$AE386</f>
        <v>136763782.94897416</v>
      </c>
      <c r="AL386" s="59">
        <v>8760</v>
      </c>
      <c r="AM386" s="65">
        <v>0.7902101331418343</v>
      </c>
      <c r="AN386" s="65">
        <v>0.39968028613056839</v>
      </c>
      <c r="AO386" s="65">
        <v>0.86687506180720719</v>
      </c>
      <c r="AP386" s="65">
        <v>0.95510547135106771</v>
      </c>
      <c r="AQ386" s="65">
        <v>0.68373127902689346</v>
      </c>
      <c r="AR386" s="65">
        <v>0.23281349597047576</v>
      </c>
      <c r="AS386" s="65" t="e">
        <f>#VALUE!</f>
        <v>#VALUE!</v>
      </c>
      <c r="AT386" s="65" t="e">
        <f>#VALUE!</f>
        <v>#VALUE!</v>
      </c>
      <c r="AU386" s="65" t="e">
        <f>#VALUE!</f>
        <v>#VALUE!</v>
      </c>
      <c r="AV386" s="65" t="e">
        <f>#VALUE!</f>
        <v>#VALUE!</v>
      </c>
      <c r="AW386" s="65" t="e">
        <f>#VALUE!</f>
        <v>#VALUE!</v>
      </c>
      <c r="AX386" s="56" t="str">
        <f>IF('Opportunity List'!$AY386&lt;=0.1,"Early",IF(AND('Opportunity List'!$AY386&gt;0.1,'Opportunity List'!$AY386&lt;=0.25),"Establishing","Mature"))</f>
        <v>Establishing</v>
      </c>
      <c r="AY386" s="105">
        <v>0.25</v>
      </c>
      <c r="AZ386" s="11"/>
      <c r="BA386" s="11"/>
      <c r="BB386" s="11"/>
      <c r="BD386" s="11"/>
      <c r="BE386" s="11"/>
      <c r="BF386" s="11"/>
    </row>
    <row r="387" spans="1:58" x14ac:dyDescent="0.25">
      <c r="A387" s="104">
        <v>600</v>
      </c>
      <c r="B387" s="67" t="s">
        <v>284</v>
      </c>
      <c r="C387" s="56" t="s">
        <v>163</v>
      </c>
      <c r="D387" s="56" t="s">
        <v>157</v>
      </c>
      <c r="E387" s="56" t="s">
        <v>170</v>
      </c>
      <c r="F387" s="56" t="s">
        <v>2</v>
      </c>
      <c r="G387" s="56">
        <v>0</v>
      </c>
      <c r="H387" s="57">
        <v>0</v>
      </c>
      <c r="I387" s="56" t="s">
        <v>160</v>
      </c>
      <c r="J387" s="58">
        <v>75.503770373787916</v>
      </c>
      <c r="K387" s="59">
        <f>('Opportunity List'!$J387*Convert_PJ_to_MWh)/1000</f>
        <v>20973.269548274591</v>
      </c>
      <c r="L387" s="59">
        <v>1868883.9061509008</v>
      </c>
      <c r="M387" s="59">
        <f>'Opportunity List'!$N387/Convert_GJ_to_MWh</f>
        <v>26.700101963769566</v>
      </c>
      <c r="N387" s="59">
        <v>7.4166949958693458</v>
      </c>
      <c r="O387" s="60">
        <v>0.33</v>
      </c>
      <c r="P387" s="59">
        <f>'Opportunity List'!$L387*'Opportunity List'!$O387</f>
        <v>616731.68902979733</v>
      </c>
      <c r="Q387" s="60">
        <v>0.18</v>
      </c>
      <c r="R387" s="59">
        <f>'Opportunity List'!$J387*'Opportunity List'!$Q387*Convert_PJ_to_MWh</f>
        <v>3775188.5186894261</v>
      </c>
      <c r="S387" s="60">
        <v>0.26600128465532374</v>
      </c>
      <c r="T387" s="59">
        <v>10</v>
      </c>
      <c r="U387" s="59">
        <v>0</v>
      </c>
      <c r="V387" s="59">
        <f>(('Opportunity List'!$R387*'Opportunity List'!$S387)*'Opportunity List'!$O387)*'Opportunity List'!$T387</f>
        <v>3313876.486098473</v>
      </c>
      <c r="W387" s="59">
        <f>'Opportunity List'!$Y387*'Opportunity List'!$P387</f>
        <v>278762.72344146838</v>
      </c>
      <c r="X387" s="59">
        <f>IF('Opportunity List'!$P387=0,0,IF(OR('Opportunity List'!$A387={600,601}),4.52,IF(OR('Opportunity List'!$A387={602,603,604,605}),1.9,('Opportunity List'!$V387/'Opportunity List'!$P387))))</f>
        <v>4.5199999999999996</v>
      </c>
      <c r="Y387" s="59">
        <f>IF('Opportunity List'!$X387=0,0,'Opportunity List'!$X387/'Opportunity List'!$T387)</f>
        <v>0.45199999999999996</v>
      </c>
      <c r="Z387" s="61">
        <f>'Opportunity List'!$W387*'Opportunity List'!$H387</f>
        <v>0</v>
      </c>
      <c r="AA387" s="61">
        <f>'Opportunity List'!$Z387+'Opportunity List'!$W387</f>
        <v>278762.72344146838</v>
      </c>
      <c r="AB387" s="61">
        <f>IF('Opportunity List'!$F387="Electricity", 'Opportunity List'!$W387, 0)+IF('Opportunity List'!$G387="Electricity",'Opportunity List'!$Z387,0)</f>
        <v>278762.72344146838</v>
      </c>
      <c r="AC387" s="61">
        <f>IF('Opportunity List'!$F387="Natural Gas",'Opportunity List'!$W387, 0)+IF('Opportunity List'!$G387="Natural Gas",'Opportunity List'!$Z387,0)</f>
        <v>0</v>
      </c>
      <c r="AD387" s="61">
        <f>'Opportunity List'!$Y387*VLOOKUP('Opportunity List'!$T387,'Discount rate'!$B$4:$D$45,3,FALSE)</f>
        <v>3.6266588565015359</v>
      </c>
      <c r="AE387" s="59">
        <v>299.37022900763361</v>
      </c>
      <c r="AF387" s="62" t="s">
        <v>168</v>
      </c>
      <c r="AG387" s="63">
        <v>0</v>
      </c>
      <c r="AH387" s="64">
        <f>'Opportunity List'!$AG387*VLOOKUP('Opportunity List'!$T387,'Discount rate'!$B$4:$D$45,3,FALSE)</f>
        <v>0</v>
      </c>
      <c r="AI387" s="59">
        <f>'Opportunity List'!$AE387-'Opportunity List'!$AH387</f>
        <v>299.37022900763361</v>
      </c>
      <c r="AJ387" s="64">
        <f>'Opportunity List'!$AI387/'Opportunity List'!$AD387</f>
        <v>82.547115913852934</v>
      </c>
      <c r="AK387" s="59">
        <f>'Opportunity List'!$P387*'Opportunity List'!$AE387</f>
        <v>184631106.9811151</v>
      </c>
      <c r="AL387" s="59">
        <v>8760</v>
      </c>
      <c r="AM387" s="65">
        <v>0.7902101331418343</v>
      </c>
      <c r="AN387" s="65">
        <v>0.39968028613056839</v>
      </c>
      <c r="AO387" s="65">
        <v>0.86687506180720719</v>
      </c>
      <c r="AP387" s="65">
        <v>0.95510547135106771</v>
      </c>
      <c r="AQ387" s="65">
        <v>0.68373127902689346</v>
      </c>
      <c r="AR387" s="65">
        <v>0.23281349597047576</v>
      </c>
      <c r="AS387" s="65" t="e">
        <f>#VALUE!</f>
        <v>#VALUE!</v>
      </c>
      <c r="AT387" s="65" t="e">
        <f>#VALUE!</f>
        <v>#VALUE!</v>
      </c>
      <c r="AU387" s="65" t="e">
        <f>#VALUE!</f>
        <v>#VALUE!</v>
      </c>
      <c r="AV387" s="65" t="e">
        <f>#VALUE!</f>
        <v>#VALUE!</v>
      </c>
      <c r="AW387" s="65" t="e">
        <f>#VALUE!</f>
        <v>#VALUE!</v>
      </c>
      <c r="AX387" s="56" t="str">
        <f>IF('Opportunity List'!$AY387&lt;=0.1,"Early",IF(AND('Opportunity List'!$AY387&gt;0.1,'Opportunity List'!$AY387&lt;=0.25),"Establishing","Mature"))</f>
        <v>Establishing</v>
      </c>
      <c r="AY387" s="105">
        <v>0.25</v>
      </c>
      <c r="AZ387" s="11"/>
      <c r="BA387" s="11"/>
      <c r="BB387" s="11"/>
      <c r="BD387" s="11"/>
      <c r="BE387" s="11"/>
      <c r="BF387" s="11"/>
    </row>
    <row r="388" spans="1:58" x14ac:dyDescent="0.25">
      <c r="A388" s="104">
        <v>691</v>
      </c>
      <c r="B388" s="67" t="s">
        <v>287</v>
      </c>
      <c r="C388" s="56" t="s">
        <v>163</v>
      </c>
      <c r="D388" s="56" t="s">
        <v>157</v>
      </c>
      <c r="E388" s="56" t="s">
        <v>170</v>
      </c>
      <c r="F388" s="56" t="s">
        <v>159</v>
      </c>
      <c r="G388" s="56">
        <v>0</v>
      </c>
      <c r="H388" s="57">
        <v>0</v>
      </c>
      <c r="I388" s="56" t="s">
        <v>160</v>
      </c>
      <c r="J388" s="58">
        <v>26.9</v>
      </c>
      <c r="K388" s="59">
        <f>('Opportunity List'!$J388*Convert_PJ_to_MWh)/1000</f>
        <v>7472.2222222222827</v>
      </c>
      <c r="L388" s="59">
        <v>1868883.9061509008</v>
      </c>
      <c r="M388" s="59">
        <f>'Opportunity List'!$N388/Convert_GJ_to_MWh</f>
        <v>19.934434809352737</v>
      </c>
      <c r="N388" s="59">
        <v>5.5373430070278564</v>
      </c>
      <c r="O388" s="60">
        <v>0.15252013374708412</v>
      </c>
      <c r="P388" s="59">
        <f>'Opportunity List'!$L388*'Opportunity List'!$O388</f>
        <v>285042.42332390841</v>
      </c>
      <c r="Q388" s="60">
        <v>0.32</v>
      </c>
      <c r="R388" s="59">
        <f>'Opportunity List'!$J388*'Opportunity List'!$Q388*Convert_PJ_to_MWh</f>
        <v>2391111.1111111306</v>
      </c>
      <c r="S388" s="60">
        <v>0.40561747795777053</v>
      </c>
      <c r="T388" s="59">
        <v>15</v>
      </c>
      <c r="U388" s="59">
        <v>0</v>
      </c>
      <c r="V388" s="59">
        <f>(('Opportunity List'!$R388*'Opportunity List'!$S388)*'Opportunity List'!$O388)*'Opportunity List'!$T388</f>
        <v>2218885.3073127829</v>
      </c>
      <c r="W388" s="59">
        <f>'Opportunity List'!$Y388*'Opportunity List'!$P388</f>
        <v>147925.68715418552</v>
      </c>
      <c r="X388" s="59">
        <f>IF('Opportunity List'!$P388=0,0,IF(OR('Opportunity List'!$A388={600,601}),4.52,IF(OR('Opportunity List'!$A388={602,603,604,605}),1.9,('Opportunity List'!$V388/'Opportunity List'!$P388))))</f>
        <v>7.7844037439695386</v>
      </c>
      <c r="Y388" s="59">
        <f>IF('Opportunity List'!$X388=0,0,'Opportunity List'!$X388/'Opportunity List'!$T388)</f>
        <v>0.51896024959796927</v>
      </c>
      <c r="Z388" s="61">
        <f>'Opportunity List'!$W388*'Opportunity List'!$H388</f>
        <v>0</v>
      </c>
      <c r="AA388" s="61">
        <f>'Opportunity List'!$Z388+'Opportunity List'!$W388</f>
        <v>147925.68715418552</v>
      </c>
      <c r="AB388" s="61">
        <f>IF('Opportunity List'!$F388="Electricity", 'Opportunity List'!$W388, 0)+IF('Opportunity List'!$G388="Electricity",'Opportunity List'!$Z388,0)</f>
        <v>0</v>
      </c>
      <c r="AC388" s="61">
        <f>IF('Opportunity List'!$F388="Natural Gas",'Opportunity List'!$W388, 0)+IF('Opportunity List'!$G388="Natural Gas",'Opportunity List'!$Z388,0)</f>
        <v>147925.68715418552</v>
      </c>
      <c r="AD388" s="61">
        <f>'Opportunity List'!$Y388*VLOOKUP('Opportunity List'!$T388,'Discount rate'!$B$4:$D$45,3,FALSE)</f>
        <v>5.2456055750062518</v>
      </c>
      <c r="AE388" s="59">
        <v>775</v>
      </c>
      <c r="AF388" s="62" t="s">
        <v>168</v>
      </c>
      <c r="AG388" s="63">
        <v>0</v>
      </c>
      <c r="AH388" s="64">
        <f>'Opportunity List'!$AG388*VLOOKUP('Opportunity List'!$T388,'Discount rate'!$B$4:$D$45,3,FALSE)</f>
        <v>0</v>
      </c>
      <c r="AI388" s="59">
        <f>'Opportunity List'!$AE388-'Opportunity List'!$AH388</f>
        <v>775</v>
      </c>
      <c r="AJ388" s="64">
        <f>'Opportunity List'!$AI388/'Opportunity List'!$AD388</f>
        <v>147.74271319457264</v>
      </c>
      <c r="AK388" s="59">
        <f>'Opportunity List'!$P388*'Opportunity List'!$AE388</f>
        <v>220907878.07602903</v>
      </c>
      <c r="AL388" s="59" t="s">
        <v>175</v>
      </c>
      <c r="AM388" s="65" t="s">
        <v>175</v>
      </c>
      <c r="AN388" s="65" t="s">
        <v>175</v>
      </c>
      <c r="AO388" s="65" t="s">
        <v>175</v>
      </c>
      <c r="AP388" s="65" t="s">
        <v>175</v>
      </c>
      <c r="AQ388" s="65" t="s">
        <v>175</v>
      </c>
      <c r="AR388" s="65" t="s">
        <v>175</v>
      </c>
      <c r="AS388" s="65" t="e">
        <f>#VALUE!</f>
        <v>#VALUE!</v>
      </c>
      <c r="AT388" s="65" t="e">
        <f>#VALUE!</f>
        <v>#VALUE!</v>
      </c>
      <c r="AU388" s="65" t="e">
        <f>#VALUE!</f>
        <v>#VALUE!</v>
      </c>
      <c r="AV388" s="65" t="e">
        <f>#VALUE!</f>
        <v>#VALUE!</v>
      </c>
      <c r="AW388" s="65" t="e">
        <f>#VALUE!</f>
        <v>#VALUE!</v>
      </c>
      <c r="AX388" s="56" t="str">
        <f>IF('Opportunity List'!$AY388&lt;=0.1,"Early",IF(AND('Opportunity List'!$AY388&gt;0.1,'Opportunity List'!$AY388&lt;=0.25),"Establishing","Mature"))</f>
        <v>Establishing</v>
      </c>
      <c r="AY388" s="105">
        <v>0.25</v>
      </c>
      <c r="AZ388" s="11"/>
      <c r="BA388" s="11"/>
      <c r="BB388" s="11"/>
      <c r="BD388" s="11"/>
      <c r="BE388" s="11"/>
      <c r="BF388" s="11"/>
    </row>
    <row r="389" spans="1:58" x14ac:dyDescent="0.25">
      <c r="A389" s="104">
        <v>693</v>
      </c>
      <c r="B389" s="67" t="s">
        <v>288</v>
      </c>
      <c r="C389" s="56" t="s">
        <v>163</v>
      </c>
      <c r="D389" s="56" t="s">
        <v>157</v>
      </c>
      <c r="E389" s="56" t="s">
        <v>170</v>
      </c>
      <c r="F389" s="56" t="s">
        <v>2</v>
      </c>
      <c r="G389" s="56">
        <v>0</v>
      </c>
      <c r="H389" s="57">
        <v>0</v>
      </c>
      <c r="I389" s="56" t="s">
        <v>160</v>
      </c>
      <c r="J389" s="58">
        <v>75.503770373787916</v>
      </c>
      <c r="K389" s="59">
        <f>('Opportunity List'!$J389*Convert_PJ_to_MWh)/1000</f>
        <v>20973.269548274591</v>
      </c>
      <c r="L389" s="59">
        <v>1868883.9061509008</v>
      </c>
      <c r="M389" s="59">
        <f>'Opportunity List'!$N389/Convert_GJ_to_MWh</f>
        <v>26.700101963769566</v>
      </c>
      <c r="N389" s="59">
        <v>7.4166949958693458</v>
      </c>
      <c r="O389" s="60">
        <v>0.16666666666666666</v>
      </c>
      <c r="P389" s="59">
        <f>'Opportunity List'!$L389*'Opportunity List'!$O389</f>
        <v>311480.65102515009</v>
      </c>
      <c r="Q389" s="60">
        <v>0.18</v>
      </c>
      <c r="R389" s="59">
        <f>'Opportunity List'!$J389*'Opportunity List'!$Q389*Convert_PJ_to_MWh</f>
        <v>3775188.5186894261</v>
      </c>
      <c r="S389" s="60">
        <v>0.35163436620371818</v>
      </c>
      <c r="T389" s="59">
        <v>15</v>
      </c>
      <c r="U389" s="59">
        <v>0</v>
      </c>
      <c r="V389" s="59">
        <f>(('Opportunity List'!$R389*'Opportunity List'!$S389)*'Opportunity List'!$O389)*'Opportunity List'!$T389</f>
        <v>3318715.0551722748</v>
      </c>
      <c r="W389" s="59">
        <f>'Opportunity List'!$Y389*'Opportunity List'!$P389</f>
        <v>221247.67034481833</v>
      </c>
      <c r="X389" s="59">
        <f>IF('Opportunity List'!$P389=0,0,IF(OR('Opportunity List'!$A389={600,601}),4.52,IF(OR('Opportunity List'!$A389={602,603,604,605}),1.9,('Opportunity List'!$V389/'Opportunity List'!$P389))))</f>
        <v>10.654642733825254</v>
      </c>
      <c r="Y389" s="59">
        <f>IF('Opportunity List'!$X389=0,0,'Opportunity List'!$X389/'Opportunity List'!$T389)</f>
        <v>0.7103095155883502</v>
      </c>
      <c r="Z389" s="61">
        <f>'Opportunity List'!$W389*'Opportunity List'!$H389</f>
        <v>0</v>
      </c>
      <c r="AA389" s="61">
        <f>'Opportunity List'!$Z389+'Opportunity List'!$W389</f>
        <v>221247.67034481833</v>
      </c>
      <c r="AB389" s="61">
        <f>IF('Opportunity List'!$F389="Electricity", 'Opportunity List'!$W389, 0)+IF('Opportunity List'!$G389="Electricity",'Opportunity List'!$Z389,0)</f>
        <v>221247.67034481833</v>
      </c>
      <c r="AC389" s="61">
        <f>IF('Opportunity List'!$F389="Natural Gas",'Opportunity List'!$W389, 0)+IF('Opportunity List'!$G389="Natural Gas",'Opportunity List'!$Z389,0)</f>
        <v>0</v>
      </c>
      <c r="AD389" s="61">
        <f>'Opportunity List'!$Y389*VLOOKUP('Opportunity List'!$T389,'Discount rate'!$B$4:$D$45,3,FALSE)</f>
        <v>7.1797475005777782</v>
      </c>
      <c r="AE389" s="59">
        <v>2661.0687022900765</v>
      </c>
      <c r="AF389" s="62" t="s">
        <v>168</v>
      </c>
      <c r="AG389" s="63">
        <v>0</v>
      </c>
      <c r="AH389" s="64">
        <f>'Opportunity List'!$AG389*VLOOKUP('Opportunity List'!$T389,'Discount rate'!$B$4:$D$45,3,FALSE)</f>
        <v>0</v>
      </c>
      <c r="AI389" s="59">
        <f>'Opportunity List'!$AE389-'Opportunity List'!$AH389</f>
        <v>2661.0687022900765</v>
      </c>
      <c r="AJ389" s="64">
        <f>'Opportunity List'!$AI389/'Opportunity List'!$AD389</f>
        <v>370.63541608892672</v>
      </c>
      <c r="AK389" s="59">
        <f>'Opportunity List'!$P389*'Opportunity List'!$AE389</f>
        <v>828871411.81196439</v>
      </c>
      <c r="AL389" s="59">
        <v>8760</v>
      </c>
      <c r="AM389" s="65">
        <v>0.7902101331418343</v>
      </c>
      <c r="AN389" s="65">
        <v>0.39968028613056839</v>
      </c>
      <c r="AO389" s="65">
        <v>0.86687506180720719</v>
      </c>
      <c r="AP389" s="65">
        <v>0.95510547135106771</v>
      </c>
      <c r="AQ389" s="65">
        <v>0.68373127902689346</v>
      </c>
      <c r="AR389" s="65">
        <v>0.23281349597047576</v>
      </c>
      <c r="AS389" s="65" t="e">
        <f>#VALUE!</f>
        <v>#VALUE!</v>
      </c>
      <c r="AT389" s="65" t="e">
        <f>#VALUE!</f>
        <v>#VALUE!</v>
      </c>
      <c r="AU389" s="65" t="e">
        <f>#VALUE!</f>
        <v>#VALUE!</v>
      </c>
      <c r="AV389" s="65" t="e">
        <f>#VALUE!</f>
        <v>#VALUE!</v>
      </c>
      <c r="AW389" s="65" t="e">
        <f>#VALUE!</f>
        <v>#VALUE!</v>
      </c>
      <c r="AX389" s="56" t="str">
        <f>IF('Opportunity List'!$AY389&lt;=0.1,"Early",IF(AND('Opportunity List'!$AY389&gt;0.1,'Opportunity List'!$AY389&lt;=0.25),"Establishing","Mature"))</f>
        <v>Establishing</v>
      </c>
      <c r="AY389" s="105">
        <v>0.25</v>
      </c>
      <c r="AZ389" s="11"/>
      <c r="BA389" s="11"/>
      <c r="BB389" s="11"/>
      <c r="BD389" s="11"/>
      <c r="BE389" s="11"/>
      <c r="BF389" s="11"/>
    </row>
    <row r="390" spans="1:58" x14ac:dyDescent="0.25">
      <c r="A390" s="104">
        <v>699</v>
      </c>
      <c r="B390" s="67" t="s">
        <v>291</v>
      </c>
      <c r="C390" s="56" t="s">
        <v>163</v>
      </c>
      <c r="D390" s="56" t="s">
        <v>157</v>
      </c>
      <c r="E390" s="56" t="s">
        <v>170</v>
      </c>
      <c r="F390" s="56" t="s">
        <v>159</v>
      </c>
      <c r="G390" s="56">
        <v>0</v>
      </c>
      <c r="H390" s="57">
        <v>0</v>
      </c>
      <c r="I390" s="56" t="s">
        <v>160</v>
      </c>
      <c r="J390" s="58">
        <v>26.9</v>
      </c>
      <c r="K390" s="59">
        <f>('Opportunity List'!$J390*Convert_PJ_to_MWh)/1000</f>
        <v>7472.2222222222827</v>
      </c>
      <c r="L390" s="59">
        <v>1868883.9061509008</v>
      </c>
      <c r="M390" s="59">
        <f>'Opportunity List'!$N390/Convert_GJ_to_MWh</f>
        <v>19.934434809352737</v>
      </c>
      <c r="N390" s="59">
        <v>5.5373430070278564</v>
      </c>
      <c r="O390" s="60">
        <v>0.15252013374708412</v>
      </c>
      <c r="P390" s="59">
        <f>'Opportunity List'!$L390*'Opportunity List'!$O390</f>
        <v>285042.42332390841</v>
      </c>
      <c r="Q390" s="60">
        <v>0.32</v>
      </c>
      <c r="R390" s="59">
        <f>'Opportunity List'!$J390*'Opportunity List'!$Q390*Convert_PJ_to_MWh</f>
        <v>2391111.1111111306</v>
      </c>
      <c r="S390" s="60">
        <v>4.3241953317330814E-2</v>
      </c>
      <c r="T390" s="59">
        <v>6</v>
      </c>
      <c r="U390" s="59">
        <v>0</v>
      </c>
      <c r="V390" s="59">
        <f>(('Opportunity List'!$R390*'Opportunity List'!$S390)*'Opportunity List'!$O390)*'Opportunity List'!$T390</f>
        <v>94620.118796084003</v>
      </c>
      <c r="W390" s="59">
        <f>'Opportunity List'!$Y390*'Opportunity List'!$P390</f>
        <v>15770.019799347334</v>
      </c>
      <c r="X390" s="59">
        <f>IF('Opportunity List'!$P390=0,0,IF(OR('Opportunity List'!$A390={600,601}),4.52,IF(OR('Opportunity List'!$A390={602,603,604,605}),1.9,('Opportunity List'!$V390/'Opportunity List'!$P390))))</f>
        <v>0.33195100467049526</v>
      </c>
      <c r="Y390" s="59">
        <f>IF('Opportunity List'!$X390=0,0,'Opportunity List'!$X390/'Opportunity List'!$T390)</f>
        <v>5.5325167445082542E-2</v>
      </c>
      <c r="Z390" s="61">
        <f>'Opportunity List'!$W390*'Opportunity List'!$H390</f>
        <v>0</v>
      </c>
      <c r="AA390" s="61">
        <f>'Opportunity List'!$Z390+'Opportunity List'!$W390</f>
        <v>15770.019799347334</v>
      </c>
      <c r="AB390" s="61">
        <f>IF('Opportunity List'!$F390="Electricity", 'Opportunity List'!$W390, 0)+IF('Opportunity List'!$G390="Electricity",'Opportunity List'!$Z390,0)</f>
        <v>0</v>
      </c>
      <c r="AC390" s="61">
        <f>IF('Opportunity List'!$F390="Natural Gas",'Opportunity List'!$W390, 0)+IF('Opportunity List'!$G390="Natural Gas",'Opportunity List'!$Z390,0)</f>
        <v>15770.019799347334</v>
      </c>
      <c r="AD390" s="61">
        <f>'Opportunity List'!$Y390*VLOOKUP('Opportunity List'!$T390,'Discount rate'!$B$4:$D$45,3,FALSE)</f>
        <v>0.31903477225515847</v>
      </c>
      <c r="AE390" s="59">
        <v>1397.1943887775553</v>
      </c>
      <c r="AF390" s="62" t="s">
        <v>168</v>
      </c>
      <c r="AG390" s="63">
        <v>0</v>
      </c>
      <c r="AH390" s="64">
        <f>'Opportunity List'!$AG390*VLOOKUP('Opportunity List'!$T390,'Discount rate'!$B$4:$D$45,3,FALSE)</f>
        <v>0</v>
      </c>
      <c r="AI390" s="59">
        <f>'Opportunity List'!$AE390-'Opportunity List'!$AH390</f>
        <v>1397.1943887775553</v>
      </c>
      <c r="AJ390" s="64">
        <f>'Opportunity List'!$AI390/'Opportunity List'!$AD390</f>
        <v>4379.4423375897832</v>
      </c>
      <c r="AK390" s="59">
        <f>'Opportunity List'!$P390*'Opportunity List'!$AE390</f>
        <v>398259674.43172139</v>
      </c>
      <c r="AL390" s="59" t="s">
        <v>175</v>
      </c>
      <c r="AM390" s="65" t="s">
        <v>175</v>
      </c>
      <c r="AN390" s="65" t="s">
        <v>175</v>
      </c>
      <c r="AO390" s="65" t="s">
        <v>175</v>
      </c>
      <c r="AP390" s="65" t="s">
        <v>175</v>
      </c>
      <c r="AQ390" s="65" t="s">
        <v>175</v>
      </c>
      <c r="AR390" s="65" t="s">
        <v>175</v>
      </c>
      <c r="AS390" s="65" t="e">
        <f>#VALUE!</f>
        <v>#VALUE!</v>
      </c>
      <c r="AT390" s="65" t="e">
        <f>#VALUE!</f>
        <v>#VALUE!</v>
      </c>
      <c r="AU390" s="65" t="e">
        <f>#VALUE!</f>
        <v>#VALUE!</v>
      </c>
      <c r="AV390" s="65" t="e">
        <f>#VALUE!</f>
        <v>#VALUE!</v>
      </c>
      <c r="AW390" s="65" t="e">
        <f>#VALUE!</f>
        <v>#VALUE!</v>
      </c>
      <c r="AX390" s="56" t="str">
        <f>IF('Opportunity List'!$AY390&lt;=0.1,"Early",IF(AND('Opportunity List'!$AY390&gt;0.1,'Opportunity List'!$AY390&lt;=0.25),"Establishing","Mature"))</f>
        <v>Establishing</v>
      </c>
      <c r="AY390" s="105">
        <v>0.25</v>
      </c>
      <c r="AZ390" s="11"/>
      <c r="BA390" s="11"/>
      <c r="BB390" s="11"/>
      <c r="BD390" s="11"/>
      <c r="BE390" s="11"/>
      <c r="BF390" s="11"/>
    </row>
    <row r="391" spans="1:58" x14ac:dyDescent="0.25">
      <c r="A391" s="104">
        <v>608</v>
      </c>
      <c r="B391" s="67" t="s">
        <v>155</v>
      </c>
      <c r="C391" s="56" t="s">
        <v>163</v>
      </c>
      <c r="D391" s="56" t="s">
        <v>157</v>
      </c>
      <c r="E391" s="56" t="s">
        <v>158</v>
      </c>
      <c r="F391" s="56" t="s">
        <v>159</v>
      </c>
      <c r="G391" s="56" t="s">
        <v>2</v>
      </c>
      <c r="H391" s="57">
        <v>-0.14952380952380953</v>
      </c>
      <c r="I391" s="56" t="s">
        <v>160</v>
      </c>
      <c r="J391" s="58">
        <v>26.9</v>
      </c>
      <c r="K391" s="59">
        <f>('Opportunity List'!$J391*Convert_PJ_to_MWh)/1000</f>
        <v>7472.2222222222827</v>
      </c>
      <c r="L391" s="59">
        <v>1868883.9061509008</v>
      </c>
      <c r="M391" s="59">
        <f>'Opportunity List'!$N391/Convert_GJ_to_MWh</f>
        <v>19.934434809352737</v>
      </c>
      <c r="N391" s="59">
        <v>5.5373430070278564</v>
      </c>
      <c r="O391" s="60">
        <v>0.1215</v>
      </c>
      <c r="P391" s="59">
        <f>'Opportunity List'!$L391*'Opportunity List'!$O391</f>
        <v>227069.39459733444</v>
      </c>
      <c r="Q391" s="60">
        <v>0.16</v>
      </c>
      <c r="R391" s="59">
        <f>'Opportunity List'!$J391*'Opportunity List'!$Q391*Convert_PJ_to_MWh</f>
        <v>1195555.5555555653</v>
      </c>
      <c r="S391" s="60">
        <v>1</v>
      </c>
      <c r="T391" s="59">
        <v>10</v>
      </c>
      <c r="U391" s="59">
        <v>0</v>
      </c>
      <c r="V391" s="59">
        <f>(('Opportunity List'!$R391*'Opportunity List'!$S391)*'Opportunity List'!$O391)*'Opportunity List'!$T391</f>
        <v>1452600.0000000116</v>
      </c>
      <c r="W391" s="59">
        <f>'Opportunity List'!$Y391*'Opportunity List'!$P391</f>
        <v>145260.00000000116</v>
      </c>
      <c r="X391" s="59">
        <f>IF('Opportunity List'!$P391=0,0,IF(OR('Opportunity List'!$A391={600,601}),4.52,IF(OR('Opportunity List'!$A391={602,603,604,605}),1.9,('Opportunity List'!$V391/'Opportunity List'!$P391))))</f>
        <v>6.3971633102555678</v>
      </c>
      <c r="Y391" s="59">
        <f>IF('Opportunity List'!$X391=0,0,'Opportunity List'!$X391/'Opportunity List'!$T391)</f>
        <v>0.63971633102555681</v>
      </c>
      <c r="Z391" s="61">
        <f>'Opportunity List'!$W391*'Opportunity List'!$H391</f>
        <v>-21719.828571428745</v>
      </c>
      <c r="AA391" s="61">
        <f>'Opportunity List'!$Z391+'Opportunity List'!$W391</f>
        <v>123540.17142857242</v>
      </c>
      <c r="AB391" s="61">
        <f>IF('Opportunity List'!$F391="Electricity", 'Opportunity List'!$W391, 0)+IF('Opportunity List'!$G391="Electricity",'Opportunity List'!$Z391,0)</f>
        <v>-21719.828571428745</v>
      </c>
      <c r="AC391" s="61">
        <f>IF('Opportunity List'!$F391="Natural Gas",'Opportunity List'!$W391, 0)+IF('Opportunity List'!$G391="Natural Gas",'Opportunity List'!$Z391,0)</f>
        <v>145260.00000000116</v>
      </c>
      <c r="AD391" s="61">
        <f>'Opportunity List'!$Y391*VLOOKUP('Opportunity List'!$T391,'Discount rate'!$B$4:$D$45,3,FALSE)</f>
        <v>5.1328161450497873</v>
      </c>
      <c r="AE391" s="59">
        <v>3548.0916030534354</v>
      </c>
      <c r="AF391" s="62" t="s">
        <v>161</v>
      </c>
      <c r="AG391" s="63">
        <v>0</v>
      </c>
      <c r="AH391" s="64">
        <f>'Opportunity List'!$AG391*VLOOKUP('Opportunity List'!$T391,'Discount rate'!$B$4:$D$45,3,FALSE)</f>
        <v>0</v>
      </c>
      <c r="AI391" s="59">
        <f>'Opportunity List'!$AE391-'Opportunity List'!$AH391</f>
        <v>3548.0916030534354</v>
      </c>
      <c r="AJ391" s="64">
        <f>'Opportunity List'!$AI391/'Opportunity List'!$AD391</f>
        <v>691.25632066040419</v>
      </c>
      <c r="AK391" s="59">
        <f>'Opportunity List'!$P391*'Opportunity List'!$AE391</f>
        <v>805663012.28122938</v>
      </c>
      <c r="AL391" s="59">
        <v>8760</v>
      </c>
      <c r="AM391" s="65">
        <v>0.7902101331418343</v>
      </c>
      <c r="AN391" s="65">
        <v>0.39968028613056839</v>
      </c>
      <c r="AO391" s="65">
        <v>0.86687506180720719</v>
      </c>
      <c r="AP391" s="65">
        <v>0.95510547135106771</v>
      </c>
      <c r="AQ391" s="65">
        <v>0.68373127902689346</v>
      </c>
      <c r="AR391" s="65">
        <v>0.23281349597047576</v>
      </c>
      <c r="AS391" s="65" t="e">
        <f>#VALUE!</f>
        <v>#VALUE!</v>
      </c>
      <c r="AT391" s="65" t="e">
        <f>#VALUE!</f>
        <v>#VALUE!</v>
      </c>
      <c r="AU391" s="65" t="e">
        <f>#VALUE!</f>
        <v>#VALUE!</v>
      </c>
      <c r="AV391" s="65" t="e">
        <f>#VALUE!</f>
        <v>#VALUE!</v>
      </c>
      <c r="AW391" s="65" t="e">
        <f>#VALUE!</f>
        <v>#VALUE!</v>
      </c>
      <c r="AX391" s="56" t="str">
        <f>IF('Opportunity List'!$AY391&lt;=0.1,"Early",IF(AND('Opportunity List'!$AY391&gt;0.1,'Opportunity List'!$AY391&lt;=0.25),"Establishing","Mature"))</f>
        <v>Establishing</v>
      </c>
      <c r="AY391" s="105">
        <v>0.25</v>
      </c>
      <c r="AZ391" s="11"/>
      <c r="BA391" s="11"/>
      <c r="BB391" s="11"/>
      <c r="BD391" s="11"/>
      <c r="BE391" s="11"/>
      <c r="BF391" s="11"/>
    </row>
    <row r="392" spans="1:58" x14ac:dyDescent="0.25">
      <c r="A392" s="104">
        <v>607</v>
      </c>
      <c r="B392" s="67" t="s">
        <v>162</v>
      </c>
      <c r="C392" s="56" t="s">
        <v>163</v>
      </c>
      <c r="D392" s="56" t="s">
        <v>157</v>
      </c>
      <c r="E392" s="56" t="s">
        <v>158</v>
      </c>
      <c r="F392" s="56" t="s">
        <v>159</v>
      </c>
      <c r="G392" s="56" t="s">
        <v>2</v>
      </c>
      <c r="H392" s="57">
        <v>-0.14952380952380953</v>
      </c>
      <c r="I392" s="56" t="s">
        <v>160</v>
      </c>
      <c r="J392" s="58">
        <v>26.9</v>
      </c>
      <c r="K392" s="59">
        <f>('Opportunity List'!$J392*Convert_PJ_to_MWh)/1000</f>
        <v>7472.2222222222827</v>
      </c>
      <c r="L392" s="59">
        <v>1868883.9061509008</v>
      </c>
      <c r="M392" s="59">
        <f>'Opportunity List'!$N392/Convert_GJ_to_MWh</f>
        <v>19.934434809352737</v>
      </c>
      <c r="N392" s="59">
        <v>5.5373430070278564</v>
      </c>
      <c r="O392" s="60">
        <v>0.1215</v>
      </c>
      <c r="P392" s="59">
        <f>'Opportunity List'!$L392*'Opportunity List'!$O392</f>
        <v>227069.39459733444</v>
      </c>
      <c r="Q392" s="60">
        <v>0.16</v>
      </c>
      <c r="R392" s="59">
        <f>'Opportunity List'!$J392*'Opportunity List'!$Q392*Convert_PJ_to_MWh</f>
        <v>1195555.5555555653</v>
      </c>
      <c r="S392" s="60">
        <v>1</v>
      </c>
      <c r="T392" s="59">
        <v>10</v>
      </c>
      <c r="U392" s="59">
        <v>0</v>
      </c>
      <c r="V392" s="59">
        <f>(('Opportunity List'!$R392*'Opportunity List'!$S392)*'Opportunity List'!$O392)*'Opportunity List'!$T392</f>
        <v>1452600.0000000116</v>
      </c>
      <c r="W392" s="59">
        <f>'Opportunity List'!$Y392*'Opportunity List'!$P392</f>
        <v>145260.00000000116</v>
      </c>
      <c r="X392" s="59">
        <f>IF('Opportunity List'!$P392=0,0,IF(OR('Opportunity List'!$A392={600,601}),4.52,IF(OR('Opportunity List'!$A392={602,603,604,605}),1.9,('Opportunity List'!$V392/'Opportunity List'!$P392))))</f>
        <v>6.3971633102555678</v>
      </c>
      <c r="Y392" s="59">
        <f>IF('Opportunity List'!$X392=0,0,'Opportunity List'!$X392/'Opportunity List'!$T392)</f>
        <v>0.63971633102555681</v>
      </c>
      <c r="Z392" s="61">
        <f>'Opportunity List'!$W392*'Opportunity List'!$H392</f>
        <v>-21719.828571428745</v>
      </c>
      <c r="AA392" s="61">
        <f>'Opportunity List'!$Z392+'Opportunity List'!$W392</f>
        <v>123540.17142857242</v>
      </c>
      <c r="AB392" s="61">
        <f>IF('Opportunity List'!$F392="Electricity", 'Opportunity List'!$W392, 0)+IF('Opportunity List'!$G392="Electricity",'Opportunity List'!$Z392,0)</f>
        <v>-21719.828571428745</v>
      </c>
      <c r="AC392" s="61">
        <f>IF('Opportunity List'!$F392="Natural Gas",'Opportunity List'!$W392, 0)+IF('Opportunity List'!$G392="Natural Gas",'Opportunity List'!$Z392,0)</f>
        <v>145260.00000000116</v>
      </c>
      <c r="AD392" s="61">
        <f>'Opportunity List'!$Y392*VLOOKUP('Opportunity List'!$T392,'Discount rate'!$B$4:$D$45,3,FALSE)</f>
        <v>5.1328161450497873</v>
      </c>
      <c r="AE392" s="59">
        <v>3548.0916030534354</v>
      </c>
      <c r="AF392" s="62" t="s">
        <v>164</v>
      </c>
      <c r="AG392" s="63">
        <v>0</v>
      </c>
      <c r="AH392" s="64">
        <f>'Opportunity List'!$AG392*VLOOKUP('Opportunity List'!$T392,'Discount rate'!$B$4:$D$45,3,FALSE)</f>
        <v>0</v>
      </c>
      <c r="AI392" s="59">
        <f>'Opportunity List'!$AE392-'Opportunity List'!$AH392</f>
        <v>3548.0916030534354</v>
      </c>
      <c r="AJ392" s="64">
        <f>'Opportunity List'!$AI392/'Opportunity List'!$AD392</f>
        <v>691.25632066040419</v>
      </c>
      <c r="AK392" s="59">
        <f>'Opportunity List'!$P392*'Opportunity List'!$AE392</f>
        <v>805663012.28122938</v>
      </c>
      <c r="AL392" s="59">
        <v>8760</v>
      </c>
      <c r="AM392" s="65">
        <v>0.7902101331418343</v>
      </c>
      <c r="AN392" s="65">
        <v>0.39968028613056839</v>
      </c>
      <c r="AO392" s="65">
        <v>0.86687506180720719</v>
      </c>
      <c r="AP392" s="65">
        <v>0.95510547135106771</v>
      </c>
      <c r="AQ392" s="65">
        <v>0.68373127902689346</v>
      </c>
      <c r="AR392" s="65">
        <v>0.23281349597047576</v>
      </c>
      <c r="AS392" s="65" t="e">
        <f>#VALUE!</f>
        <v>#VALUE!</v>
      </c>
      <c r="AT392" s="65" t="e">
        <f>#VALUE!</f>
        <v>#VALUE!</v>
      </c>
      <c r="AU392" s="65" t="e">
        <f>#VALUE!</f>
        <v>#VALUE!</v>
      </c>
      <c r="AV392" s="65" t="e">
        <f>#VALUE!</f>
        <v>#VALUE!</v>
      </c>
      <c r="AW392" s="65" t="e">
        <f>#VALUE!</f>
        <v>#VALUE!</v>
      </c>
      <c r="AX392" s="56" t="str">
        <f>IF('Opportunity List'!$AY392&lt;=0.1,"Early",IF(AND('Opportunity List'!$AY392&gt;0.1,'Opportunity List'!$AY392&lt;=0.25),"Establishing","Mature"))</f>
        <v>Establishing</v>
      </c>
      <c r="AY392" s="105">
        <v>0.25</v>
      </c>
      <c r="AZ392" s="11"/>
      <c r="BA392" s="11"/>
      <c r="BB392" s="11"/>
      <c r="BD392" s="11"/>
      <c r="BE392" s="11"/>
      <c r="BF392" s="11"/>
    </row>
    <row r="393" spans="1:58" x14ac:dyDescent="0.25">
      <c r="A393" s="104">
        <v>615</v>
      </c>
      <c r="B393" s="67" t="s">
        <v>177</v>
      </c>
      <c r="C393" s="56" t="s">
        <v>163</v>
      </c>
      <c r="D393" s="56" t="s">
        <v>157</v>
      </c>
      <c r="E393" s="56" t="s">
        <v>158</v>
      </c>
      <c r="F393" s="56" t="s">
        <v>2</v>
      </c>
      <c r="G393" s="56">
        <v>0</v>
      </c>
      <c r="H393" s="57">
        <v>0</v>
      </c>
      <c r="I393" s="56" t="s">
        <v>160</v>
      </c>
      <c r="J393" s="58">
        <v>75.503770373787916</v>
      </c>
      <c r="K393" s="59">
        <f>('Opportunity List'!$J393*Convert_PJ_to_MWh)/1000</f>
        <v>20973.269548274591</v>
      </c>
      <c r="L393" s="59">
        <v>1868883.9061509008</v>
      </c>
      <c r="M393" s="59">
        <f>'Opportunity List'!$N393/Convert_GJ_to_MWh</f>
        <v>26.700101963769566</v>
      </c>
      <c r="N393" s="59">
        <v>7.4166949958693458</v>
      </c>
      <c r="O393" s="60">
        <v>9.5699780368257124E-3</v>
      </c>
      <c r="P393" s="59">
        <f>'Opportunity List'!$L393*'Opportunity List'!$O393</f>
        <v>17885.177935241165</v>
      </c>
      <c r="Q393" s="60">
        <v>0.16</v>
      </c>
      <c r="R393" s="59">
        <f>'Opportunity List'!$J393*'Opportunity List'!$Q393*Convert_PJ_to_MWh</f>
        <v>3355723.1277239346</v>
      </c>
      <c r="S393" s="60">
        <v>0.47</v>
      </c>
      <c r="T393" s="59">
        <v>25</v>
      </c>
      <c r="U393" s="59">
        <v>0</v>
      </c>
      <c r="V393" s="59">
        <f>(('Opportunity List'!$R393*'Opportunity List'!$S393)*'Opportunity List'!$O393)*'Opportunity List'!$T393</f>
        <v>377341.81040233711</v>
      </c>
      <c r="W393" s="59">
        <f>'Opportunity List'!$Y393*'Opportunity List'!$P393</f>
        <v>15093.672416093485</v>
      </c>
      <c r="X393" s="59">
        <f>IF('Opportunity List'!$P393=0,0,IF(OR('Opportunity List'!$A393={600,601}),4.52,IF(OR('Opportunity List'!$A393={602,603,604,605}),1.9,('Opportunity List'!$V393/'Opportunity List'!$P393))))</f>
        <v>21.098018245533826</v>
      </c>
      <c r="Y393" s="59">
        <f>IF('Opportunity List'!$X393=0,0,'Opportunity List'!$X393/'Opportunity List'!$T393)</f>
        <v>0.84392072982135302</v>
      </c>
      <c r="Z393" s="61">
        <f>'Opportunity List'!$W393*'Opportunity List'!$H393</f>
        <v>0</v>
      </c>
      <c r="AA393" s="61">
        <f>'Opportunity List'!$Z393+'Opportunity List'!$W393</f>
        <v>15093.672416093485</v>
      </c>
      <c r="AB393" s="61">
        <f>IF('Opportunity List'!$F393="Electricity", 'Opportunity List'!$W393, 0)+IF('Opportunity List'!$G393="Electricity",'Opportunity List'!$Z393,0)</f>
        <v>15093.672416093485</v>
      </c>
      <c r="AC393" s="61">
        <f>IF('Opportunity List'!$F393="Natural Gas",'Opportunity List'!$W393, 0)+IF('Opportunity List'!$G393="Natural Gas",'Opportunity List'!$Z393,0)</f>
        <v>0</v>
      </c>
      <c r="AD393" s="61">
        <f>'Opportunity List'!$Y393*VLOOKUP('Opportunity List'!$T393,'Discount rate'!$B$4:$D$45,3,FALSE)</f>
        <v>10.678621150647075</v>
      </c>
      <c r="AE393" s="59">
        <v>1367.7423529411763</v>
      </c>
      <c r="AF393" s="62" t="s">
        <v>164</v>
      </c>
      <c r="AG393" s="69">
        <v>0</v>
      </c>
      <c r="AH393" s="64">
        <f>'Opportunity List'!$AG393*VLOOKUP('Opportunity List'!$T393,'Discount rate'!$B$4:$D$45,3,FALSE)</f>
        <v>0</v>
      </c>
      <c r="AI393" s="59">
        <f>'Opportunity List'!$AE393-'Opportunity List'!$AH393</f>
        <v>1367.7423529411763</v>
      </c>
      <c r="AJ393" s="64">
        <f>'Opportunity List'!$AI393/'Opportunity List'!$AD393</f>
        <v>128.08229954466523</v>
      </c>
      <c r="AK393" s="59">
        <f>'Opportunity List'!$P393*'Opportunity List'!$AE393</f>
        <v>24462315.351918358</v>
      </c>
      <c r="AL393" s="59">
        <v>8760</v>
      </c>
      <c r="AM393" s="65">
        <v>0.7902101331418343</v>
      </c>
      <c r="AN393" s="65">
        <v>0.39968028613056839</v>
      </c>
      <c r="AO393" s="65">
        <v>0.86687506180720719</v>
      </c>
      <c r="AP393" s="65">
        <v>0.95510547135106771</v>
      </c>
      <c r="AQ393" s="65">
        <v>0.68373127902689346</v>
      </c>
      <c r="AR393" s="65">
        <v>0.23281349597047576</v>
      </c>
      <c r="AS393" s="65" t="e">
        <f>#VALUE!</f>
        <v>#VALUE!</v>
      </c>
      <c r="AT393" s="65" t="e">
        <f>#VALUE!</f>
        <v>#VALUE!</v>
      </c>
      <c r="AU393" s="65" t="e">
        <f>#VALUE!</f>
        <v>#VALUE!</v>
      </c>
      <c r="AV393" s="65" t="e">
        <f>#VALUE!</f>
        <v>#VALUE!</v>
      </c>
      <c r="AW393" s="65" t="e">
        <f>#VALUE!</f>
        <v>#VALUE!</v>
      </c>
      <c r="AX393" s="56" t="str">
        <f>IF('Opportunity List'!$AY393&lt;=0.1,"Early",IF(AND('Opportunity List'!$AY393&gt;0.1,'Opportunity List'!$AY393&lt;=0.25),"Establishing","Mature"))</f>
        <v>Establishing</v>
      </c>
      <c r="AY393" s="105">
        <v>0.25</v>
      </c>
      <c r="AZ393" s="11"/>
      <c r="BA393" s="11"/>
      <c r="BB393" s="11"/>
      <c r="BD393" s="11"/>
      <c r="BE393" s="11"/>
      <c r="BF393" s="11"/>
    </row>
    <row r="394" spans="1:58" x14ac:dyDescent="0.25">
      <c r="A394" s="104">
        <v>616</v>
      </c>
      <c r="B394" s="67" t="s">
        <v>178</v>
      </c>
      <c r="C394" s="56" t="s">
        <v>163</v>
      </c>
      <c r="D394" s="56" t="s">
        <v>157</v>
      </c>
      <c r="E394" s="56" t="s">
        <v>158</v>
      </c>
      <c r="F394" s="56" t="s">
        <v>2</v>
      </c>
      <c r="G394" s="56" t="s">
        <v>159</v>
      </c>
      <c r="H394" s="57">
        <v>8.4008748167260148</v>
      </c>
      <c r="I394" s="56" t="s">
        <v>160</v>
      </c>
      <c r="J394" s="58">
        <v>75.503770373787916</v>
      </c>
      <c r="K394" s="59">
        <f>('Opportunity List'!$J394*Convert_PJ_to_MWh)/1000</f>
        <v>20973.269548274591</v>
      </c>
      <c r="L394" s="59">
        <v>1868883.9061509008</v>
      </c>
      <c r="M394" s="59">
        <f>'Opportunity List'!$N394/Convert_GJ_to_MWh</f>
        <v>26.700101963769566</v>
      </c>
      <c r="N394" s="59">
        <v>7.4166949958693458</v>
      </c>
      <c r="O394" s="60">
        <v>2.9514016789017787E-3</v>
      </c>
      <c r="P394" s="59">
        <f>'Opportunity List'!$L394*'Opportunity List'!$O394</f>
        <v>5515.8270982862832</v>
      </c>
      <c r="Q394" s="60">
        <v>0.16</v>
      </c>
      <c r="R394" s="59">
        <f>'Opportunity List'!$J394*'Opportunity List'!$Q394*Convert_PJ_to_MWh</f>
        <v>3355723.1277239346</v>
      </c>
      <c r="S394" s="60">
        <v>0.18</v>
      </c>
      <c r="T394" s="59">
        <v>25</v>
      </c>
      <c r="U394" s="59">
        <v>0</v>
      </c>
      <c r="V394" s="59">
        <f>(('Opportunity List'!$R394*'Opportunity List'!$S394)*'Opportunity List'!$O394)*'Opportunity List'!$T394</f>
        <v>44568.390928922767</v>
      </c>
      <c r="W394" s="59">
        <f>'Opportunity List'!$Y394*'Opportunity List'!$P394</f>
        <v>1782.7356371569106</v>
      </c>
      <c r="X394" s="59">
        <f>IF('Opportunity List'!$P394=0,0,IF(OR('Opportunity List'!$A394={600,601}),4.52,IF(OR('Opportunity List'!$A394={602,603,604,605}),1.9,('Opportunity List'!$V394/'Opportunity List'!$P394))))</f>
        <v>8.0800920940342298</v>
      </c>
      <c r="Y394" s="59">
        <f>IF('Opportunity List'!$X394=0,0,'Opportunity List'!$X394/'Opportunity List'!$T394)</f>
        <v>0.32320368376136921</v>
      </c>
      <c r="Z394" s="61">
        <f>'Opportunity List'!$W394*'Opportunity List'!$H394</f>
        <v>14976.538919071496</v>
      </c>
      <c r="AA394" s="61">
        <f>'Opportunity List'!$Z394+'Opportunity List'!$W394</f>
        <v>16759.274556228407</v>
      </c>
      <c r="AB394" s="61">
        <f>IF('Opportunity List'!$F394="Electricity", 'Opportunity List'!$W394, 0)+IF('Opportunity List'!$G394="Electricity",'Opportunity List'!$Z394,0)</f>
        <v>1782.7356371569106</v>
      </c>
      <c r="AC394" s="61">
        <f>IF('Opportunity List'!$F394="Natural Gas",'Opportunity List'!$W394, 0)+IF('Opportunity List'!$G394="Natural Gas",'Opportunity List'!$Z394,0)</f>
        <v>14976.538919071496</v>
      </c>
      <c r="AD394" s="61">
        <f>'Opportunity List'!$Y394*VLOOKUP('Opportunity List'!$T394,'Discount rate'!$B$4:$D$45,3,FALSE)</f>
        <v>4.0896846959924966</v>
      </c>
      <c r="AE394" s="59">
        <v>1367.7423529411763</v>
      </c>
      <c r="AF394" s="62" t="s">
        <v>164</v>
      </c>
      <c r="AG394" s="69">
        <v>0</v>
      </c>
      <c r="AH394" s="64">
        <f>'Opportunity List'!$AG394*VLOOKUP('Opportunity List'!$T394,'Discount rate'!$B$4:$D$45,3,FALSE)</f>
        <v>0</v>
      </c>
      <c r="AI394" s="59">
        <f>'Opportunity List'!$AE394-'Opportunity List'!$AH394</f>
        <v>1367.7423529411763</v>
      </c>
      <c r="AJ394" s="64">
        <f>'Opportunity List'!$AI394/'Opportunity List'!$AD394</f>
        <v>334.437115477737</v>
      </c>
      <c r="AK394" s="59">
        <f>'Opportunity List'!$P394*'Opportunity List'!$AE394</f>
        <v>7544230.3338267813</v>
      </c>
      <c r="AL394" s="59">
        <v>8760</v>
      </c>
      <c r="AM394" s="65">
        <v>0.7902101331418343</v>
      </c>
      <c r="AN394" s="65">
        <v>0.39968028613056839</v>
      </c>
      <c r="AO394" s="65">
        <v>0.86687506180720719</v>
      </c>
      <c r="AP394" s="65">
        <v>0.95510547135106771</v>
      </c>
      <c r="AQ394" s="65">
        <v>0.68373127902689346</v>
      </c>
      <c r="AR394" s="65">
        <v>0.23281349597047576</v>
      </c>
      <c r="AS394" s="65" t="e">
        <f>#VALUE!</f>
        <v>#VALUE!</v>
      </c>
      <c r="AT394" s="65" t="e">
        <f>#VALUE!</f>
        <v>#VALUE!</v>
      </c>
      <c r="AU394" s="65" t="e">
        <f>#VALUE!</f>
        <v>#VALUE!</v>
      </c>
      <c r="AV394" s="65" t="e">
        <f>#VALUE!</f>
        <v>#VALUE!</v>
      </c>
      <c r="AW394" s="65" t="e">
        <f>#VALUE!</f>
        <v>#VALUE!</v>
      </c>
      <c r="AX394" s="56" t="str">
        <f>IF('Opportunity List'!$AY394&lt;=0.1,"Early",IF(AND('Opportunity List'!$AY394&gt;0.1,'Opportunity List'!$AY394&lt;=0.25),"Establishing","Mature"))</f>
        <v>Establishing</v>
      </c>
      <c r="AY394" s="105">
        <v>0.25</v>
      </c>
      <c r="AZ394" s="11"/>
      <c r="BA394" s="11"/>
      <c r="BB394" s="11"/>
      <c r="BD394" s="11"/>
      <c r="BE394" s="11"/>
      <c r="BF394" s="11"/>
    </row>
    <row r="395" spans="1:58" x14ac:dyDescent="0.25">
      <c r="A395" s="104">
        <v>617</v>
      </c>
      <c r="B395" s="67" t="s">
        <v>179</v>
      </c>
      <c r="C395" s="56" t="s">
        <v>163</v>
      </c>
      <c r="D395" s="56" t="s">
        <v>157</v>
      </c>
      <c r="E395" s="56" t="s">
        <v>158</v>
      </c>
      <c r="F395" s="56" t="s">
        <v>2</v>
      </c>
      <c r="G395" s="56">
        <v>0</v>
      </c>
      <c r="H395" s="57">
        <v>0</v>
      </c>
      <c r="I395" s="56" t="s">
        <v>160</v>
      </c>
      <c r="J395" s="58">
        <v>75.503770373787916</v>
      </c>
      <c r="K395" s="59">
        <f>('Opportunity List'!$J395*Convert_PJ_to_MWh)/1000</f>
        <v>20973.269548274591</v>
      </c>
      <c r="L395" s="59">
        <v>1868883.9061509008</v>
      </c>
      <c r="M395" s="59">
        <f>'Opportunity List'!$N395/Convert_GJ_to_MWh</f>
        <v>26.700101963769566</v>
      </c>
      <c r="N395" s="59">
        <v>7.4166949958693458</v>
      </c>
      <c r="O395" s="60">
        <v>5.3984074434336596E-3</v>
      </c>
      <c r="P395" s="59">
        <f>'Opportunity List'!$L395*'Opportunity List'!$O395</f>
        <v>10088.996789878396</v>
      </c>
      <c r="Q395" s="60">
        <v>0.16</v>
      </c>
      <c r="R395" s="59">
        <f>'Opportunity List'!$J395*'Opportunity List'!$Q395*Convert_PJ_to_MWh</f>
        <v>3355723.1277239346</v>
      </c>
      <c r="S395" s="60">
        <v>0.81</v>
      </c>
      <c r="T395" s="59">
        <v>25</v>
      </c>
      <c r="U395" s="59">
        <v>0</v>
      </c>
      <c r="V395" s="59">
        <f>(('Opportunity List'!$R395*'Opportunity List'!$S395)*'Opportunity List'!$O395)*'Opportunity List'!$T395</f>
        <v>366840.10439384927</v>
      </c>
      <c r="W395" s="59">
        <f>'Opportunity List'!$Y395*'Opportunity List'!$P395</f>
        <v>14673.60417575397</v>
      </c>
      <c r="X395" s="59">
        <f>IF('Opportunity List'!$P395=0,0,IF(OR('Opportunity List'!$A395={600,601}),4.52,IF(OR('Opportunity List'!$A395={602,603,604,605}),1.9,('Opportunity List'!$V395/'Opportunity List'!$P395))))</f>
        <v>36.36041442315404</v>
      </c>
      <c r="Y395" s="59">
        <f>IF('Opportunity List'!$X395=0,0,'Opportunity List'!$X395/'Opportunity List'!$T395)</f>
        <v>1.4544165769261617</v>
      </c>
      <c r="Z395" s="61">
        <f>'Opportunity List'!$W395*'Opportunity List'!$H395</f>
        <v>0</v>
      </c>
      <c r="AA395" s="61">
        <f>'Opportunity List'!$Z395+'Opportunity List'!$W395</f>
        <v>14673.60417575397</v>
      </c>
      <c r="AB395" s="61">
        <f>IF('Opportunity List'!$F395="Electricity", 'Opportunity List'!$W395, 0)+IF('Opportunity List'!$G395="Electricity",'Opportunity List'!$Z395,0)</f>
        <v>14673.60417575397</v>
      </c>
      <c r="AC395" s="61">
        <f>IF('Opportunity List'!$F395="Natural Gas",'Opportunity List'!$W395, 0)+IF('Opportunity List'!$G395="Natural Gas",'Opportunity List'!$Z395,0)</f>
        <v>0</v>
      </c>
      <c r="AD395" s="61">
        <f>'Opportunity List'!$Y395*VLOOKUP('Opportunity List'!$T395,'Discount rate'!$B$4:$D$45,3,FALSE)</f>
        <v>18.403581131966238</v>
      </c>
      <c r="AE395" s="59">
        <v>1367.7423529411763</v>
      </c>
      <c r="AF395" s="62" t="s">
        <v>164</v>
      </c>
      <c r="AG395" s="63">
        <v>0</v>
      </c>
      <c r="AH395" s="64">
        <f>'Opportunity List'!$AG395*VLOOKUP('Opportunity List'!$T395,'Discount rate'!$B$4:$D$45,3,FALSE)</f>
        <v>0</v>
      </c>
      <c r="AI395" s="59">
        <f>'Opportunity List'!$AE395-'Opportunity List'!$AH395</f>
        <v>1367.7423529411763</v>
      </c>
      <c r="AJ395" s="64">
        <f>'Opportunity List'!$AI395/'Opportunity List'!$AD395</f>
        <v>74.319358995052653</v>
      </c>
      <c r="AK395" s="59">
        <f>'Opportunity List'!$P395*'Opportunity List'!$AE395</f>
        <v>13799148.208204251</v>
      </c>
      <c r="AL395" s="59">
        <v>8760</v>
      </c>
      <c r="AM395" s="65">
        <v>0.7902101331418343</v>
      </c>
      <c r="AN395" s="65">
        <v>0.39968028613056839</v>
      </c>
      <c r="AO395" s="65">
        <v>0.86687506180720719</v>
      </c>
      <c r="AP395" s="65">
        <v>0.95510547135106771</v>
      </c>
      <c r="AQ395" s="65">
        <v>0.68373127902689346</v>
      </c>
      <c r="AR395" s="65">
        <v>0.23281349597047576</v>
      </c>
      <c r="AS395" s="65" t="e">
        <f>#VALUE!</f>
        <v>#VALUE!</v>
      </c>
      <c r="AT395" s="65" t="e">
        <f>#VALUE!</f>
        <v>#VALUE!</v>
      </c>
      <c r="AU395" s="65" t="e">
        <f>#VALUE!</f>
        <v>#VALUE!</v>
      </c>
      <c r="AV395" s="65" t="e">
        <f>#VALUE!</f>
        <v>#VALUE!</v>
      </c>
      <c r="AW395" s="65" t="e">
        <f>#VALUE!</f>
        <v>#VALUE!</v>
      </c>
      <c r="AX395" s="56" t="str">
        <f>IF('Opportunity List'!$AY395&lt;=0.1,"Early",IF(AND('Opportunity List'!$AY395&gt;0.1,'Opportunity List'!$AY395&lt;=0.25),"Establishing","Mature"))</f>
        <v>Establishing</v>
      </c>
      <c r="AY395" s="105">
        <v>0.25</v>
      </c>
      <c r="AZ395" s="11"/>
      <c r="BA395" s="11"/>
      <c r="BB395" s="11"/>
      <c r="BD395" s="11"/>
      <c r="BE395" s="11"/>
      <c r="BF395" s="11"/>
    </row>
    <row r="396" spans="1:58" x14ac:dyDescent="0.25">
      <c r="A396" s="104">
        <v>618</v>
      </c>
      <c r="B396" s="67" t="s">
        <v>180</v>
      </c>
      <c r="C396" s="56" t="s">
        <v>163</v>
      </c>
      <c r="D396" s="56" t="s">
        <v>157</v>
      </c>
      <c r="E396" s="56" t="s">
        <v>158</v>
      </c>
      <c r="F396" s="56" t="s">
        <v>2</v>
      </c>
      <c r="G396" s="56" t="s">
        <v>159</v>
      </c>
      <c r="H396" s="57">
        <v>12.715199682732038</v>
      </c>
      <c r="I396" s="56" t="s">
        <v>160</v>
      </c>
      <c r="J396" s="58">
        <v>75.503770373787916</v>
      </c>
      <c r="K396" s="59">
        <f>('Opportunity List'!$J396*Convert_PJ_to_MWh)/1000</f>
        <v>20973.269548274591</v>
      </c>
      <c r="L396" s="59">
        <v>1868883.9061509008</v>
      </c>
      <c r="M396" s="59">
        <f>'Opportunity List'!$N396/Convert_GJ_to_MWh</f>
        <v>26.700101963769566</v>
      </c>
      <c r="N396" s="59">
        <v>7.4166949958693458</v>
      </c>
      <c r="O396" s="60">
        <v>1.6648803926859138E-3</v>
      </c>
      <c r="P396" s="59">
        <f>'Opportunity List'!$L396*'Opportunity List'!$O396</f>
        <v>3111.4681715568963</v>
      </c>
      <c r="Q396" s="60">
        <v>0.16</v>
      </c>
      <c r="R396" s="59">
        <f>'Opportunity List'!$J396*'Opportunity List'!$Q396*Convert_PJ_to_MWh</f>
        <v>3355723.1277239346</v>
      </c>
      <c r="S396" s="60">
        <v>0.14000000000000001</v>
      </c>
      <c r="T396" s="59">
        <v>25</v>
      </c>
      <c r="U396" s="59">
        <v>0</v>
      </c>
      <c r="V396" s="59">
        <f>(('Opportunity List'!$R396*'Opportunity List'!$S396)*'Opportunity List'!$O396)*'Opportunity List'!$T396</f>
        <v>19554.071735205798</v>
      </c>
      <c r="W396" s="59">
        <f>'Opportunity List'!$Y396*'Opportunity List'!$P396</f>
        <v>782.16286940823193</v>
      </c>
      <c r="X396" s="59">
        <f>IF('Opportunity List'!$P396=0,0,IF(OR('Opportunity List'!$A396={600,601}),4.52,IF(OR('Opportunity List'!$A396={602,603,604,605}),1.9,('Opportunity List'!$V396/'Opportunity List'!$P396))))</f>
        <v>6.2845160731377359</v>
      </c>
      <c r="Y396" s="59">
        <f>IF('Opportunity List'!$X396=0,0,'Opportunity List'!$X396/'Opportunity List'!$T396)</f>
        <v>0.25138064292550943</v>
      </c>
      <c r="Z396" s="61">
        <f>'Opportunity List'!$W396*'Opportunity List'!$H396</f>
        <v>9945.3570689443313</v>
      </c>
      <c r="AA396" s="61">
        <f>'Opportunity List'!$Z396+'Opportunity List'!$W396</f>
        <v>10727.519938352563</v>
      </c>
      <c r="AB396" s="61">
        <f>IF('Opportunity List'!$F396="Electricity", 'Opportunity List'!$W396, 0)+IF('Opportunity List'!$G396="Electricity",'Opportunity List'!$Z396,0)</f>
        <v>782.16286940823193</v>
      </c>
      <c r="AC396" s="61">
        <f>IF('Opportunity List'!$F396="Natural Gas",'Opportunity List'!$W396, 0)+IF('Opportunity List'!$G396="Natural Gas",'Opportunity List'!$Z396,0)</f>
        <v>9945.3570689443313</v>
      </c>
      <c r="AD396" s="61">
        <f>'Opportunity List'!$Y396*VLOOKUP('Opportunity List'!$T396,'Discount rate'!$B$4:$D$45,3,FALSE)</f>
        <v>3.1808658746608311</v>
      </c>
      <c r="AE396" s="59">
        <v>1367.7423529411763</v>
      </c>
      <c r="AF396" s="62" t="s">
        <v>164</v>
      </c>
      <c r="AG396" s="69">
        <v>0</v>
      </c>
      <c r="AH396" s="64">
        <f>'Opportunity List'!$AG396*VLOOKUP('Opportunity List'!$T396,'Discount rate'!$B$4:$D$45,3,FALSE)</f>
        <v>0</v>
      </c>
      <c r="AI396" s="59">
        <f>'Opportunity List'!$AE396-'Opportunity List'!$AH396</f>
        <v>1367.7423529411763</v>
      </c>
      <c r="AJ396" s="64">
        <f>'Opportunity List'!$AI396/'Opportunity List'!$AD396</f>
        <v>429.9905770428046</v>
      </c>
      <c r="AK396" s="59">
        <f>'Opportunity List'!$P396*'Opportunity List'!$AE396</f>
        <v>4255686.7980668088</v>
      </c>
      <c r="AL396" s="59">
        <v>8760</v>
      </c>
      <c r="AM396" s="65">
        <v>0.7902101331418343</v>
      </c>
      <c r="AN396" s="65">
        <v>0.39968028613056839</v>
      </c>
      <c r="AO396" s="65">
        <v>0.86687506180720719</v>
      </c>
      <c r="AP396" s="65">
        <v>0.95510547135106771</v>
      </c>
      <c r="AQ396" s="65">
        <v>0.68373127902689346</v>
      </c>
      <c r="AR396" s="65">
        <v>0.23281349597047576</v>
      </c>
      <c r="AS396" s="65" t="e">
        <f>#VALUE!</f>
        <v>#VALUE!</v>
      </c>
      <c r="AT396" s="65" t="e">
        <f>#VALUE!</f>
        <v>#VALUE!</v>
      </c>
      <c r="AU396" s="65" t="e">
        <f>#VALUE!</f>
        <v>#VALUE!</v>
      </c>
      <c r="AV396" s="65" t="e">
        <f>#VALUE!</f>
        <v>#VALUE!</v>
      </c>
      <c r="AW396" s="65" t="e">
        <f>#VALUE!</f>
        <v>#VALUE!</v>
      </c>
      <c r="AX396" s="56" t="str">
        <f>IF('Opportunity List'!$AY396&lt;=0.1,"Early",IF(AND('Opportunity List'!$AY396&gt;0.1,'Opportunity List'!$AY396&lt;=0.25),"Establishing","Mature"))</f>
        <v>Establishing</v>
      </c>
      <c r="AY396" s="105">
        <v>0.25</v>
      </c>
      <c r="AZ396" s="11"/>
      <c r="BA396" s="11"/>
      <c r="BB396" s="11"/>
      <c r="BD396" s="11"/>
      <c r="BE396" s="11"/>
      <c r="BF396" s="11"/>
    </row>
    <row r="397" spans="1:58" x14ac:dyDescent="0.25">
      <c r="A397" s="104">
        <v>619</v>
      </c>
      <c r="B397" s="67" t="s">
        <v>181</v>
      </c>
      <c r="C397" s="56" t="s">
        <v>163</v>
      </c>
      <c r="D397" s="56" t="s">
        <v>157</v>
      </c>
      <c r="E397" s="56" t="s">
        <v>158</v>
      </c>
      <c r="F397" s="56" t="s">
        <v>2</v>
      </c>
      <c r="G397" s="56">
        <v>0</v>
      </c>
      <c r="H397" s="57">
        <v>0</v>
      </c>
      <c r="I397" s="56" t="s">
        <v>160</v>
      </c>
      <c r="J397" s="58">
        <v>75.503770373787916</v>
      </c>
      <c r="K397" s="59">
        <f>('Opportunity List'!$J397*Convert_PJ_to_MWh)/1000</f>
        <v>20973.269548274591</v>
      </c>
      <c r="L397" s="59">
        <v>1868883.9061509008</v>
      </c>
      <c r="M397" s="59">
        <f>'Opportunity List'!$N397/Convert_GJ_to_MWh</f>
        <v>26.700101963769566</v>
      </c>
      <c r="N397" s="59">
        <v>7.4166949958693458</v>
      </c>
      <c r="O397" s="60">
        <v>0.10935434206432534</v>
      </c>
      <c r="P397" s="59">
        <f>'Opportunity List'!$L397*'Opportunity List'!$O397</f>
        <v>204370.56995173811</v>
      </c>
      <c r="Q397" s="60">
        <v>0.16</v>
      </c>
      <c r="R397" s="59">
        <f>'Opportunity List'!$J397*'Opportunity List'!$Q397*Convert_PJ_to_MWh</f>
        <v>3355723.1277239346</v>
      </c>
      <c r="S397" s="60">
        <v>0.5</v>
      </c>
      <c r="T397" s="59">
        <v>25</v>
      </c>
      <c r="U397" s="59">
        <v>0</v>
      </c>
      <c r="V397" s="59">
        <f>(('Opportunity List'!$R397*'Opportunity List'!$S397)*'Opportunity List'!$O397)*'Opportunity List'!$T397</f>
        <v>4587036.1847786354</v>
      </c>
      <c r="W397" s="59">
        <f>'Opportunity List'!$Y397*'Opportunity List'!$P397</f>
        <v>183481.4473911454</v>
      </c>
      <c r="X397" s="59">
        <f>IF('Opportunity List'!$P397=0,0,IF(OR('Opportunity List'!$A397={600,601}),4.52,IF(OR('Opportunity List'!$A397={602,603,604,605}),1.9,('Opportunity List'!$V397/'Opportunity List'!$P397))))</f>
        <v>22.444700261206194</v>
      </c>
      <c r="Y397" s="59">
        <f>IF('Opportunity List'!$X397=0,0,'Opportunity List'!$X397/'Opportunity List'!$T397)</f>
        <v>0.89778801044824774</v>
      </c>
      <c r="Z397" s="61">
        <f>'Opportunity List'!$W397*'Opportunity List'!$H397</f>
        <v>0</v>
      </c>
      <c r="AA397" s="61">
        <f>'Opportunity List'!$Z397+'Opportunity List'!$W397</f>
        <v>183481.4473911454</v>
      </c>
      <c r="AB397" s="61">
        <f>IF('Opportunity List'!$F397="Electricity", 'Opportunity List'!$W397, 0)+IF('Opportunity List'!$G397="Electricity",'Opportunity List'!$Z397,0)</f>
        <v>183481.4473911454</v>
      </c>
      <c r="AC397" s="61">
        <f>IF('Opportunity List'!$F397="Natural Gas",'Opportunity List'!$W397, 0)+IF('Opportunity List'!$G397="Natural Gas",'Opportunity List'!$Z397,0)</f>
        <v>0</v>
      </c>
      <c r="AD397" s="61">
        <f>'Opportunity List'!$Y397*VLOOKUP('Opportunity List'!$T397,'Discount rate'!$B$4:$D$45,3,FALSE)</f>
        <v>11.360235266645823</v>
      </c>
      <c r="AE397" s="59">
        <v>1367.7423529411763</v>
      </c>
      <c r="AF397" s="62" t="s">
        <v>164</v>
      </c>
      <c r="AG397" s="63">
        <v>0</v>
      </c>
      <c r="AH397" s="64">
        <f>'Opportunity List'!$AG397*VLOOKUP('Opportunity List'!$T397,'Discount rate'!$B$4:$D$45,3,FALSE)</f>
        <v>0</v>
      </c>
      <c r="AI397" s="59">
        <f>'Opportunity List'!$AE397-'Opportunity List'!$AH397</f>
        <v>1367.7423529411763</v>
      </c>
      <c r="AJ397" s="64">
        <f>'Opportunity List'!$AI397/'Opportunity List'!$AD397</f>
        <v>120.39736157198533</v>
      </c>
      <c r="AK397" s="59">
        <f>'Opportunity List'!$P397*'Opportunity List'!$AE397</f>
        <v>279526284.21771955</v>
      </c>
      <c r="AL397" s="59">
        <v>8760</v>
      </c>
      <c r="AM397" s="65">
        <v>0.7902101331418343</v>
      </c>
      <c r="AN397" s="65">
        <v>0.39968028613056839</v>
      </c>
      <c r="AO397" s="65">
        <v>0.86687506180720719</v>
      </c>
      <c r="AP397" s="65">
        <v>0.95510547135106771</v>
      </c>
      <c r="AQ397" s="65">
        <v>0.68373127902689346</v>
      </c>
      <c r="AR397" s="65">
        <v>0.23281349597047576</v>
      </c>
      <c r="AS397" s="65" t="e">
        <f>#VALUE!</f>
        <v>#VALUE!</v>
      </c>
      <c r="AT397" s="65" t="e">
        <f>#VALUE!</f>
        <v>#VALUE!</v>
      </c>
      <c r="AU397" s="65" t="e">
        <f>#VALUE!</f>
        <v>#VALUE!</v>
      </c>
      <c r="AV397" s="65" t="e">
        <f>#VALUE!</f>
        <v>#VALUE!</v>
      </c>
      <c r="AW397" s="65" t="e">
        <f>#VALUE!</f>
        <v>#VALUE!</v>
      </c>
      <c r="AX397" s="56" t="str">
        <f>IF('Opportunity List'!$AY397&lt;=0.1,"Early",IF(AND('Opportunity List'!$AY397&gt;0.1,'Opportunity List'!$AY397&lt;=0.25),"Establishing","Mature"))</f>
        <v>Establishing</v>
      </c>
      <c r="AY397" s="105">
        <v>0.25</v>
      </c>
      <c r="AZ397" s="11"/>
      <c r="BA397" s="11"/>
      <c r="BB397" s="11"/>
      <c r="BD397" s="11"/>
      <c r="BE397" s="11"/>
      <c r="BF397" s="11"/>
    </row>
    <row r="398" spans="1:58" x14ac:dyDescent="0.25">
      <c r="A398" s="104">
        <v>620</v>
      </c>
      <c r="B398" s="67" t="s">
        <v>182</v>
      </c>
      <c r="C398" s="56" t="s">
        <v>163</v>
      </c>
      <c r="D398" s="56" t="s">
        <v>157</v>
      </c>
      <c r="E398" s="56" t="s">
        <v>158</v>
      </c>
      <c r="F398" s="56" t="s">
        <v>2</v>
      </c>
      <c r="G398" s="56" t="s">
        <v>159</v>
      </c>
      <c r="H398" s="57">
        <v>12.914133706451445</v>
      </c>
      <c r="I398" s="56" t="s">
        <v>160</v>
      </c>
      <c r="J398" s="58">
        <v>75.503770373787916</v>
      </c>
      <c r="K398" s="59">
        <f>('Opportunity List'!$J398*Convert_PJ_to_MWh)/1000</f>
        <v>20973.269548274591</v>
      </c>
      <c r="L398" s="59">
        <v>1868883.9061509008</v>
      </c>
      <c r="M398" s="59">
        <f>'Opportunity List'!$N398/Convert_GJ_to_MWh</f>
        <v>26.700101963769566</v>
      </c>
      <c r="N398" s="59">
        <v>7.4166949958693458</v>
      </c>
      <c r="O398" s="60">
        <v>3.3725112797740799E-2</v>
      </c>
      <c r="P398" s="59">
        <f>'Opportunity List'!$L398*'Opportunity List'!$O398</f>
        <v>63028.320540821558</v>
      </c>
      <c r="Q398" s="60">
        <v>0.16</v>
      </c>
      <c r="R398" s="59">
        <f>'Opportunity List'!$J398*'Opportunity List'!$Q398*Convert_PJ_to_MWh</f>
        <v>3355723.1277239346</v>
      </c>
      <c r="S398" s="60">
        <v>0.14499999999999999</v>
      </c>
      <c r="T398" s="59">
        <v>25</v>
      </c>
      <c r="U398" s="59">
        <v>0</v>
      </c>
      <c r="V398" s="59">
        <f>(('Opportunity List'!$R398*'Opportunity List'!$S398)*'Opportunity List'!$O398)*'Opportunity List'!$T398</f>
        <v>410249.01112672995</v>
      </c>
      <c r="W398" s="59">
        <f>'Opportunity List'!$Y398*'Opportunity List'!$P398</f>
        <v>16409.960445069199</v>
      </c>
      <c r="X398" s="59">
        <f>IF('Opportunity List'!$P398=0,0,IF(OR('Opportunity List'!$A398={600,601}),4.52,IF(OR('Opportunity List'!$A398={602,603,604,605}),1.9,('Opportunity List'!$V398/'Opportunity List'!$P398))))</f>
        <v>6.5089630757497963</v>
      </c>
      <c r="Y398" s="59">
        <f>IF('Opportunity List'!$X398=0,0,'Opportunity List'!$X398/'Opportunity List'!$T398)</f>
        <v>0.26035852302999185</v>
      </c>
      <c r="Z398" s="61">
        <f>'Opportunity List'!$W398*'Opportunity List'!$H398</f>
        <v>211920.42330520309</v>
      </c>
      <c r="AA398" s="61">
        <f>'Opportunity List'!$Z398+'Opportunity List'!$W398</f>
        <v>228330.38375027227</v>
      </c>
      <c r="AB398" s="61">
        <f>IF('Opportunity List'!$F398="Electricity", 'Opportunity List'!$W398, 0)+IF('Opportunity List'!$G398="Electricity",'Opportunity List'!$Z398,0)</f>
        <v>16409.960445069199</v>
      </c>
      <c r="AC398" s="61">
        <f>IF('Opportunity List'!$F398="Natural Gas",'Opportunity List'!$W398, 0)+IF('Opportunity List'!$G398="Natural Gas",'Opportunity List'!$Z398,0)</f>
        <v>211920.42330520309</v>
      </c>
      <c r="AD398" s="61">
        <f>'Opportunity List'!$Y398*VLOOKUP('Opportunity List'!$T398,'Discount rate'!$B$4:$D$45,3,FALSE)</f>
        <v>3.2944682273272887</v>
      </c>
      <c r="AE398" s="59">
        <v>1367.7423529411763</v>
      </c>
      <c r="AF398" s="62" t="s">
        <v>164</v>
      </c>
      <c r="AG398" s="63">
        <v>0</v>
      </c>
      <c r="AH398" s="64">
        <f>'Opportunity List'!$AG398*VLOOKUP('Opportunity List'!$T398,'Discount rate'!$B$4:$D$45,3,FALSE)</f>
        <v>0</v>
      </c>
      <c r="AI398" s="59">
        <f>'Opportunity List'!$AE398-'Opportunity List'!$AH398</f>
        <v>1367.7423529411763</v>
      </c>
      <c r="AJ398" s="64">
        <f>'Opportunity List'!$AI398/'Opportunity List'!$AD398</f>
        <v>415.16331576546662</v>
      </c>
      <c r="AK398" s="59">
        <f>'Opportunity List'!$P398*'Opportunity List'!$AE398</f>
        <v>86206503.438433945</v>
      </c>
      <c r="AL398" s="59">
        <v>8760</v>
      </c>
      <c r="AM398" s="65">
        <v>0.7902101331418343</v>
      </c>
      <c r="AN398" s="65">
        <v>0.39968028613056839</v>
      </c>
      <c r="AO398" s="65">
        <v>0.86687506180720719</v>
      </c>
      <c r="AP398" s="65">
        <v>0.95510547135106771</v>
      </c>
      <c r="AQ398" s="65">
        <v>0.68373127902689346</v>
      </c>
      <c r="AR398" s="65">
        <v>0.23281349597047576</v>
      </c>
      <c r="AS398" s="65" t="e">
        <f>#VALUE!</f>
        <v>#VALUE!</v>
      </c>
      <c r="AT398" s="65" t="e">
        <f>#VALUE!</f>
        <v>#VALUE!</v>
      </c>
      <c r="AU398" s="65" t="e">
        <f>#VALUE!</f>
        <v>#VALUE!</v>
      </c>
      <c r="AV398" s="65" t="e">
        <f>#VALUE!</f>
        <v>#VALUE!</v>
      </c>
      <c r="AW398" s="65" t="e">
        <f>#VALUE!</f>
        <v>#VALUE!</v>
      </c>
      <c r="AX398" s="56" t="str">
        <f>IF('Opportunity List'!$AY398&lt;=0.1,"Early",IF(AND('Opportunity List'!$AY398&gt;0.1,'Opportunity List'!$AY398&lt;=0.25),"Establishing","Mature"))</f>
        <v>Establishing</v>
      </c>
      <c r="AY398" s="105">
        <v>0.25</v>
      </c>
      <c r="AZ398" s="11"/>
      <c r="BA398" s="11"/>
      <c r="BB398" s="11"/>
      <c r="BD398" s="11"/>
      <c r="BE398" s="11"/>
      <c r="BF398" s="11"/>
    </row>
    <row r="399" spans="1:58" x14ac:dyDescent="0.25">
      <c r="A399" s="104">
        <v>621</v>
      </c>
      <c r="B399" s="67" t="s">
        <v>183</v>
      </c>
      <c r="C399" s="56" t="s">
        <v>163</v>
      </c>
      <c r="D399" s="56" t="s">
        <v>157</v>
      </c>
      <c r="E399" s="56" t="s">
        <v>158</v>
      </c>
      <c r="F399" s="56" t="s">
        <v>2</v>
      </c>
      <c r="G399" s="56">
        <v>0</v>
      </c>
      <c r="H399" s="57">
        <v>0</v>
      </c>
      <c r="I399" s="56" t="s">
        <v>160</v>
      </c>
      <c r="J399" s="58">
        <v>75.503770373787916</v>
      </c>
      <c r="K399" s="59">
        <f>('Opportunity List'!$J399*Convert_PJ_to_MWh)/1000</f>
        <v>20973.269548274591</v>
      </c>
      <c r="L399" s="59">
        <v>1868883.9061509008</v>
      </c>
      <c r="M399" s="59">
        <f>'Opportunity List'!$N399/Convert_GJ_to_MWh</f>
        <v>26.700101963769566</v>
      </c>
      <c r="N399" s="59">
        <v>7.4166949958693458</v>
      </c>
      <c r="O399" s="60">
        <v>1.0647154268011201E-2</v>
      </c>
      <c r="P399" s="59">
        <f>'Opportunity List'!$L399*'Opportunity List'!$O399</f>
        <v>19898.295257792008</v>
      </c>
      <c r="Q399" s="60">
        <v>0.16</v>
      </c>
      <c r="R399" s="59">
        <f>'Opportunity List'!$J399*'Opportunity List'!$Q399*Convert_PJ_to_MWh</f>
        <v>3355723.1277239346</v>
      </c>
      <c r="S399" s="60">
        <v>1.08</v>
      </c>
      <c r="T399" s="59">
        <v>25</v>
      </c>
      <c r="U399" s="59">
        <v>0</v>
      </c>
      <c r="V399" s="59">
        <f>(('Opportunity List'!$R399*'Opportunity List'!$S399)*'Opportunity List'!$O399)*'Opportunity List'!$T399</f>
        <v>964680.34918346442</v>
      </c>
      <c r="W399" s="59">
        <f>'Opportunity List'!$Y399*'Opportunity List'!$P399</f>
        <v>38587.213967338575</v>
      </c>
      <c r="X399" s="59">
        <f>IF('Opportunity List'!$P399=0,0,IF(OR('Opportunity List'!$A399={600,601}),4.52,IF(OR('Opportunity List'!$A399={602,603,604,605}),1.9,('Opportunity List'!$V399/'Opportunity List'!$P399))))</f>
        <v>48.480552564205396</v>
      </c>
      <c r="Y399" s="59">
        <f>IF('Opportunity List'!$X399=0,0,'Opportunity List'!$X399/'Opportunity List'!$T399)</f>
        <v>1.9392221025682159</v>
      </c>
      <c r="Z399" s="61">
        <f>'Opportunity List'!$W399*'Opportunity List'!$H399</f>
        <v>0</v>
      </c>
      <c r="AA399" s="61">
        <f>'Opportunity List'!$Z399+'Opportunity List'!$W399</f>
        <v>38587.213967338575</v>
      </c>
      <c r="AB399" s="61">
        <f>IF('Opportunity List'!$F399="Electricity", 'Opportunity List'!$W399, 0)+IF('Opportunity List'!$G399="Electricity",'Opportunity List'!$Z399,0)</f>
        <v>38587.213967338575</v>
      </c>
      <c r="AC399" s="61">
        <f>IF('Opportunity List'!$F399="Natural Gas",'Opportunity List'!$W399, 0)+IF('Opportunity List'!$G399="Natural Gas",'Opportunity List'!$Z399,0)</f>
        <v>0</v>
      </c>
      <c r="AD399" s="61">
        <f>'Opportunity List'!$Y399*VLOOKUP('Opportunity List'!$T399,'Discount rate'!$B$4:$D$45,3,FALSE)</f>
        <v>24.538108175954989</v>
      </c>
      <c r="AE399" s="59">
        <v>1635.0023529411765</v>
      </c>
      <c r="AF399" s="62" t="s">
        <v>164</v>
      </c>
      <c r="AG399" s="63">
        <v>0</v>
      </c>
      <c r="AH399" s="64">
        <f>'Opportunity List'!$AG399*VLOOKUP('Opportunity List'!$T399,'Discount rate'!$B$4:$D$45,3,FALSE)</f>
        <v>0</v>
      </c>
      <c r="AI399" s="59">
        <f>'Opportunity List'!$AE399-'Opportunity List'!$AH399</f>
        <v>1635.0023529411765</v>
      </c>
      <c r="AJ399" s="64">
        <f>'Opportunity List'!$AI399/'Opportunity List'!$AD399</f>
        <v>66.6311494438403</v>
      </c>
      <c r="AK399" s="59">
        <f>'Opportunity List'!$P399*'Opportunity List'!$AE399</f>
        <v>32533759.566008188</v>
      </c>
      <c r="AL399" s="59">
        <v>8760</v>
      </c>
      <c r="AM399" s="65">
        <v>0.7902101331418343</v>
      </c>
      <c r="AN399" s="65">
        <v>0.39968028613056839</v>
      </c>
      <c r="AO399" s="65">
        <v>0.86687506180720719</v>
      </c>
      <c r="AP399" s="65">
        <v>0.95510547135106771</v>
      </c>
      <c r="AQ399" s="65">
        <v>0.68373127902689346</v>
      </c>
      <c r="AR399" s="65">
        <v>0.23281349597047576</v>
      </c>
      <c r="AS399" s="65" t="e">
        <f>#VALUE!</f>
        <v>#VALUE!</v>
      </c>
      <c r="AT399" s="65" t="e">
        <f>#VALUE!</f>
        <v>#VALUE!</v>
      </c>
      <c r="AU399" s="65" t="e">
        <f>#VALUE!</f>
        <v>#VALUE!</v>
      </c>
      <c r="AV399" s="65" t="e">
        <f>#VALUE!</f>
        <v>#VALUE!</v>
      </c>
      <c r="AW399" s="65" t="e">
        <f>#VALUE!</f>
        <v>#VALUE!</v>
      </c>
      <c r="AX399" s="56" t="str">
        <f>IF('Opportunity List'!$AY399&lt;=0.1,"Early",IF(AND('Opportunity List'!$AY399&gt;0.1,'Opportunity List'!$AY399&lt;=0.25),"Establishing","Mature"))</f>
        <v>Establishing</v>
      </c>
      <c r="AY399" s="105">
        <v>0.25</v>
      </c>
      <c r="AZ399" s="11"/>
      <c r="BA399" s="11"/>
      <c r="BB399" s="11"/>
      <c r="BD399" s="11"/>
      <c r="BE399" s="11"/>
      <c r="BF399" s="11"/>
    </row>
    <row r="400" spans="1:58" x14ac:dyDescent="0.25">
      <c r="A400" s="104">
        <v>622</v>
      </c>
      <c r="B400" s="67" t="s">
        <v>184</v>
      </c>
      <c r="C400" s="56" t="s">
        <v>163</v>
      </c>
      <c r="D400" s="56" t="s">
        <v>157</v>
      </c>
      <c r="E400" s="56" t="s">
        <v>158</v>
      </c>
      <c r="F400" s="56" t="s">
        <v>2</v>
      </c>
      <c r="G400" s="56" t="s">
        <v>159</v>
      </c>
      <c r="H400" s="57">
        <v>32.83129764233631</v>
      </c>
      <c r="I400" s="56" t="s">
        <v>160</v>
      </c>
      <c r="J400" s="58">
        <v>75.503770373787916</v>
      </c>
      <c r="K400" s="59">
        <f>('Opportunity List'!$J400*Convert_PJ_to_MWh)/1000</f>
        <v>20973.269548274591</v>
      </c>
      <c r="L400" s="59">
        <v>1868883.9061509008</v>
      </c>
      <c r="M400" s="59">
        <f>'Opportunity List'!$N400/Convert_GJ_to_MWh</f>
        <v>26.700101963769566</v>
      </c>
      <c r="N400" s="59">
        <v>7.4166949958693458</v>
      </c>
      <c r="O400" s="60">
        <v>3.2836051306715016E-3</v>
      </c>
      <c r="P400" s="59">
        <f>'Opportunity List'!$L400*'Opportunity List'!$O400</f>
        <v>6136.6767828664952</v>
      </c>
      <c r="Q400" s="60">
        <v>0.16</v>
      </c>
      <c r="R400" s="59">
        <f>'Opportunity List'!$J400*'Opportunity List'!$Q400*Convert_PJ_to_MWh</f>
        <v>3355723.1277239346</v>
      </c>
      <c r="S400" s="60">
        <v>6.6000000000000003E-2</v>
      </c>
      <c r="T400" s="59">
        <v>25</v>
      </c>
      <c r="U400" s="59">
        <v>0</v>
      </c>
      <c r="V400" s="59">
        <f>(('Opportunity List'!$R400*'Opportunity List'!$S400)*'Opportunity List'!$O400)*'Opportunity List'!$T400</f>
        <v>18181.134970857096</v>
      </c>
      <c r="W400" s="59">
        <f>'Opportunity List'!$Y400*'Opportunity List'!$P400</f>
        <v>727.24539883428383</v>
      </c>
      <c r="X400" s="59">
        <f>IF('Opportunity List'!$P400=0,0,IF(OR('Opportunity List'!$A400={600,601}),4.52,IF(OR('Opportunity List'!$A400={602,603,604,605}),1.9,('Opportunity List'!$V400/'Opportunity List'!$P400))))</f>
        <v>2.9627004344792183</v>
      </c>
      <c r="Y400" s="59">
        <f>IF('Opportunity List'!$X400=0,0,'Opportunity List'!$X400/'Opportunity List'!$T400)</f>
        <v>0.11850801737916873</v>
      </c>
      <c r="Z400" s="61">
        <f>'Opportunity List'!$W400*'Opportunity List'!$H400</f>
        <v>23876.410148147952</v>
      </c>
      <c r="AA400" s="61">
        <f>'Opportunity List'!$Z400+'Opportunity List'!$W400</f>
        <v>24603.655546982234</v>
      </c>
      <c r="AB400" s="61">
        <f>IF('Opportunity List'!$F400="Electricity", 'Opportunity List'!$W400, 0)+IF('Opportunity List'!$G400="Electricity",'Opportunity List'!$Z400,0)</f>
        <v>727.24539883428383</v>
      </c>
      <c r="AC400" s="61">
        <f>IF('Opportunity List'!$F400="Natural Gas",'Opportunity List'!$W400, 0)+IF('Opportunity List'!$G400="Natural Gas",'Opportunity List'!$Z400,0)</f>
        <v>23876.410148147952</v>
      </c>
      <c r="AD400" s="61">
        <f>'Opportunity List'!$Y400*VLOOKUP('Opportunity List'!$T400,'Discount rate'!$B$4:$D$45,3,FALSE)</f>
        <v>1.4995510551972491</v>
      </c>
      <c r="AE400" s="59">
        <v>1635.0023529411765</v>
      </c>
      <c r="AF400" s="62" t="s">
        <v>164</v>
      </c>
      <c r="AG400" s="63">
        <v>0</v>
      </c>
      <c r="AH400" s="64">
        <f>'Opportunity List'!$AG400*VLOOKUP('Opportunity List'!$T400,'Discount rate'!$B$4:$D$45,3,FALSE)</f>
        <v>0</v>
      </c>
      <c r="AI400" s="59">
        <f>'Opportunity List'!$AE400-'Opportunity List'!$AH400</f>
        <v>1635.0023529411765</v>
      </c>
      <c r="AJ400" s="64">
        <f>'Opportunity List'!$AI400/'Opportunity List'!$AD400</f>
        <v>1090.3278999901142</v>
      </c>
      <c r="AK400" s="59">
        <f>'Opportunity List'!$P400*'Opportunity List'!$AE400</f>
        <v>10033480.979226209</v>
      </c>
      <c r="AL400" s="59">
        <v>8760</v>
      </c>
      <c r="AM400" s="65">
        <v>0.7902101331418343</v>
      </c>
      <c r="AN400" s="65">
        <v>0.39968028613056839</v>
      </c>
      <c r="AO400" s="65">
        <v>0.86687506180720719</v>
      </c>
      <c r="AP400" s="65">
        <v>0.95510547135106771</v>
      </c>
      <c r="AQ400" s="65">
        <v>0.68373127902689346</v>
      </c>
      <c r="AR400" s="65">
        <v>0.23281349597047576</v>
      </c>
      <c r="AS400" s="65" t="e">
        <f>#VALUE!</f>
        <v>#VALUE!</v>
      </c>
      <c r="AT400" s="65" t="e">
        <f>#VALUE!</f>
        <v>#VALUE!</v>
      </c>
      <c r="AU400" s="65" t="e">
        <f>#VALUE!</f>
        <v>#VALUE!</v>
      </c>
      <c r="AV400" s="65" t="e">
        <f>#VALUE!</f>
        <v>#VALUE!</v>
      </c>
      <c r="AW400" s="65" t="e">
        <f>#VALUE!</f>
        <v>#VALUE!</v>
      </c>
      <c r="AX400" s="56" t="str">
        <f>IF('Opportunity List'!$AY400&lt;=0.1,"Early",IF(AND('Opportunity List'!$AY400&gt;0.1,'Opportunity List'!$AY400&lt;=0.25),"Establishing","Mature"))</f>
        <v>Establishing</v>
      </c>
      <c r="AY400" s="105">
        <v>0.25</v>
      </c>
      <c r="AZ400" s="11"/>
      <c r="BA400" s="11"/>
      <c r="BB400" s="11"/>
      <c r="BD400" s="11"/>
      <c r="BE400" s="11"/>
      <c r="BF400" s="11"/>
    </row>
    <row r="401" spans="1:58" x14ac:dyDescent="0.25">
      <c r="A401" s="104">
        <v>653</v>
      </c>
      <c r="B401" s="67" t="s">
        <v>263</v>
      </c>
      <c r="C401" s="56" t="s">
        <v>163</v>
      </c>
      <c r="D401" s="56" t="s">
        <v>157</v>
      </c>
      <c r="E401" s="56" t="s">
        <v>158</v>
      </c>
      <c r="F401" s="56" t="s">
        <v>2</v>
      </c>
      <c r="G401" s="56">
        <v>0</v>
      </c>
      <c r="H401" s="57">
        <v>0</v>
      </c>
      <c r="I401" s="56" t="s">
        <v>160</v>
      </c>
      <c r="J401" s="58">
        <v>75.503770373787916</v>
      </c>
      <c r="K401" s="59">
        <f>('Opportunity List'!$J401*Convert_PJ_to_MWh)/1000</f>
        <v>20973.269548274591</v>
      </c>
      <c r="L401" s="59">
        <v>1868883.9061509008</v>
      </c>
      <c r="M401" s="59">
        <f>'Opportunity List'!$N401/Convert_GJ_to_MWh</f>
        <v>26.700101963769566</v>
      </c>
      <c r="N401" s="59">
        <v>7.4166949958693458</v>
      </c>
      <c r="O401" s="60">
        <v>0.78600000000000003</v>
      </c>
      <c r="P401" s="59">
        <f>'Opportunity List'!$L401*'Opportunity List'!$O401</f>
        <v>1468942.7502346081</v>
      </c>
      <c r="Q401" s="60">
        <v>0.31</v>
      </c>
      <c r="R401" s="59">
        <f>'Opportunity List'!$J401*'Opportunity List'!$Q401*Convert_PJ_to_MWh</f>
        <v>6501713.5599651225</v>
      </c>
      <c r="S401" s="60">
        <v>0.02</v>
      </c>
      <c r="T401" s="59">
        <v>1</v>
      </c>
      <c r="U401" s="59">
        <v>0</v>
      </c>
      <c r="V401" s="59">
        <f>(('Opportunity List'!$R401*'Opportunity List'!$S401)*'Opportunity List'!$O401)*'Opportunity List'!$T401</f>
        <v>102206.93716265174</v>
      </c>
      <c r="W401" s="59">
        <f>'Opportunity List'!$Y401*'Opportunity List'!$P401</f>
        <v>102206.93716265174</v>
      </c>
      <c r="X401" s="59">
        <f>IF('Opportunity List'!$P401=0,0,IF(OR('Opportunity List'!$A401={600,601}),4.52,IF(OR('Opportunity List'!$A401={602,603,604,605}),1.9,('Opportunity List'!$V401/'Opportunity List'!$P401))))</f>
        <v>6.9578570809739212E-2</v>
      </c>
      <c r="Y401" s="59">
        <f>IF('Opportunity List'!$X401=0,0,'Opportunity List'!$X401/'Opportunity List'!$T401)</f>
        <v>6.9578570809739212E-2</v>
      </c>
      <c r="Z401" s="61">
        <f>'Opportunity List'!$W401*'Opportunity List'!$H401</f>
        <v>0</v>
      </c>
      <c r="AA401" s="61">
        <f>'Opportunity List'!$Z401+'Opportunity List'!$W401</f>
        <v>102206.93716265174</v>
      </c>
      <c r="AB401" s="61">
        <f>IF('Opportunity List'!$F401="Electricity", 'Opportunity List'!$W401, 0)+IF('Opportunity List'!$G401="Electricity",'Opportunity List'!$Z401,0)</f>
        <v>102206.93716265174</v>
      </c>
      <c r="AC401" s="61">
        <f>IF('Opportunity List'!$F401="Natural Gas",'Opportunity List'!$W401, 0)+IF('Opportunity List'!$G401="Natural Gas",'Opportunity List'!$Z401,0)</f>
        <v>0</v>
      </c>
      <c r="AD401" s="61">
        <f>'Opportunity List'!$Y401*VLOOKUP('Opportunity List'!$T401,'Discount rate'!$B$4:$D$45,3,FALSE)</f>
        <v>0.13460527250108428</v>
      </c>
      <c r="AE401" s="59">
        <v>1.6742557251908399</v>
      </c>
      <c r="AF401" s="62" t="s">
        <v>161</v>
      </c>
      <c r="AG401" s="63">
        <v>0</v>
      </c>
      <c r="AH401" s="64">
        <f>'Opportunity List'!$AG401*VLOOKUP('Opportunity List'!$T401,'Discount rate'!$B$4:$D$45,3,FALSE)</f>
        <v>0</v>
      </c>
      <c r="AI401" s="59">
        <f>'Opportunity List'!$AE401-'Opportunity List'!$AH401</f>
        <v>1.6742557251908399</v>
      </c>
      <c r="AJ401" s="64">
        <f>'Opportunity List'!$AI401/'Opportunity List'!$AD401</f>
        <v>12.438262588691341</v>
      </c>
      <c r="AK401" s="59">
        <f>'Opportunity List'!$P401*'Opportunity List'!$AE401</f>
        <v>2459385.8095578705</v>
      </c>
      <c r="AL401" s="59">
        <v>8760</v>
      </c>
      <c r="AM401" s="65">
        <v>0.7902101331418343</v>
      </c>
      <c r="AN401" s="65">
        <v>0.39968028613056839</v>
      </c>
      <c r="AO401" s="65">
        <v>0.86687506180720719</v>
      </c>
      <c r="AP401" s="65">
        <v>0.95510547135106771</v>
      </c>
      <c r="AQ401" s="65">
        <v>0.68373127902689346</v>
      </c>
      <c r="AR401" s="65">
        <v>0.23281349597047576</v>
      </c>
      <c r="AS401" s="65" t="e">
        <f>#VALUE!</f>
        <v>#VALUE!</v>
      </c>
      <c r="AT401" s="65" t="e">
        <f>#VALUE!</f>
        <v>#VALUE!</v>
      </c>
      <c r="AU401" s="65" t="e">
        <f>#VALUE!</f>
        <v>#VALUE!</v>
      </c>
      <c r="AV401" s="65" t="e">
        <f>#VALUE!</f>
        <v>#VALUE!</v>
      </c>
      <c r="AW401" s="65" t="e">
        <f>#VALUE!</f>
        <v>#VALUE!</v>
      </c>
      <c r="AX401" s="56" t="str">
        <f>IF('Opportunity List'!$AY401&lt;=0.1,"Early",IF(AND('Opportunity List'!$AY401&gt;0.1,'Opportunity List'!$AY401&lt;=0.25),"Establishing","Mature"))</f>
        <v>Establishing</v>
      </c>
      <c r="AY401" s="105">
        <v>0.25</v>
      </c>
      <c r="AZ401" s="11"/>
      <c r="BA401" s="11"/>
      <c r="BB401" s="11"/>
      <c r="BD401" s="11"/>
      <c r="BE401" s="11"/>
      <c r="BF401" s="11"/>
    </row>
    <row r="402" spans="1:58" x14ac:dyDescent="0.25">
      <c r="A402" s="104">
        <v>659</v>
      </c>
      <c r="B402" s="67" t="s">
        <v>265</v>
      </c>
      <c r="C402" s="56" t="s">
        <v>163</v>
      </c>
      <c r="D402" s="56" t="s">
        <v>157</v>
      </c>
      <c r="E402" s="56" t="s">
        <v>158</v>
      </c>
      <c r="F402" s="56" t="s">
        <v>167</v>
      </c>
      <c r="G402" s="56">
        <v>0</v>
      </c>
      <c r="H402" s="57">
        <v>0</v>
      </c>
      <c r="I402" s="56" t="s">
        <v>160</v>
      </c>
      <c r="J402" s="58">
        <v>26.9</v>
      </c>
      <c r="K402" s="59">
        <f>('Opportunity List'!$J402*Convert_PJ_to_MWh)/1000</f>
        <v>7472.2222222222827</v>
      </c>
      <c r="L402" s="59">
        <v>1868883.9061509008</v>
      </c>
      <c r="M402" s="59">
        <f>'Opportunity List'!$N402/Convert_GJ_to_MWh</f>
        <v>19.934434809352737</v>
      </c>
      <c r="N402" s="59">
        <v>5.5373430070278564</v>
      </c>
      <c r="O402" s="60">
        <v>0.214</v>
      </c>
      <c r="P402" s="59">
        <f>'Opportunity List'!$L402*'Opportunity List'!$O402</f>
        <v>399941.15591629274</v>
      </c>
      <c r="Q402" s="60">
        <v>0.16</v>
      </c>
      <c r="R402" s="59">
        <f>'Opportunity List'!$J402*'Opportunity List'!$Q402*Convert_PJ_to_MWh</f>
        <v>1195555.5555555653</v>
      </c>
      <c r="S402" s="60">
        <v>0.01</v>
      </c>
      <c r="T402" s="59">
        <v>1</v>
      </c>
      <c r="U402" s="59">
        <v>0</v>
      </c>
      <c r="V402" s="59">
        <f>(('Opportunity List'!$R402*'Opportunity List'!$S402)*'Opportunity List'!$O402)*'Opportunity List'!$T402</f>
        <v>2558.4888888889095</v>
      </c>
      <c r="W402" s="59">
        <f>'Opportunity List'!$Y402*'Opportunity List'!$P402</f>
        <v>2558.4888888889095</v>
      </c>
      <c r="X402" s="59">
        <f>IF('Opportunity List'!$P402=0,0,IF(OR('Opportunity List'!$A402={600,601}),4.52,IF(OR('Opportunity List'!$A402={602,603,604,605}),1.9,('Opportunity List'!$V402/'Opportunity List'!$P402))))</f>
        <v>6.3971633102555677E-3</v>
      </c>
      <c r="Y402" s="59">
        <f>IF('Opportunity List'!$X402=0,0,'Opportunity List'!$X402/'Opportunity List'!$T402)</f>
        <v>6.3971633102555677E-3</v>
      </c>
      <c r="Z402" s="61">
        <f>'Opportunity List'!$W402*'Opportunity List'!$H402</f>
        <v>0</v>
      </c>
      <c r="AA402" s="61">
        <f>'Opportunity List'!$Z402+'Opportunity List'!$W402</f>
        <v>2558.4888888889095</v>
      </c>
      <c r="AB402" s="61">
        <f>IF('Opportunity List'!$F402="Electricity", 'Opportunity List'!$W402, 0)+IF('Opportunity List'!$G402="Electricity",'Opportunity List'!$Z402,0)</f>
        <v>0</v>
      </c>
      <c r="AC402" s="61">
        <f>IF('Opportunity List'!$F402="Natural Gas",'Opportunity List'!$W402, 0)+IF('Opportunity List'!$G402="Natural Gas",'Opportunity List'!$Z402,0)</f>
        <v>2558.4888888889095</v>
      </c>
      <c r="AD402" s="61">
        <f>'Opportunity List'!$Y402*VLOOKUP('Opportunity List'!$T402,'Discount rate'!$B$4:$D$45,3,FALSE)</f>
        <v>1.2375820609559838E-2</v>
      </c>
      <c r="AE402" s="59">
        <v>0.42133587786259546</v>
      </c>
      <c r="AF402" s="62" t="s">
        <v>161</v>
      </c>
      <c r="AG402" s="63">
        <v>0</v>
      </c>
      <c r="AH402" s="64">
        <f>'Opportunity List'!$AG402*VLOOKUP('Opportunity List'!$T402,'Discount rate'!$B$4:$D$45,3,FALSE)</f>
        <v>0</v>
      </c>
      <c r="AI402" s="59">
        <f>'Opportunity List'!$AE402-'Opportunity List'!$AH402</f>
        <v>0.42133587786259546</v>
      </c>
      <c r="AJ402" s="64">
        <f>'Opportunity List'!$AI402/'Opportunity List'!$AD402</f>
        <v>34.045086071878735</v>
      </c>
      <c r="AK402" s="59">
        <f>'Opportunity List'!$P402*'Opportunity List'!$AE402</f>
        <v>168509.55802137236</v>
      </c>
      <c r="AL402" s="59">
        <v>8760</v>
      </c>
      <c r="AM402" s="65">
        <v>0.7902101331418343</v>
      </c>
      <c r="AN402" s="65">
        <v>0.39968028613056839</v>
      </c>
      <c r="AO402" s="65">
        <v>0.86687506180720719</v>
      </c>
      <c r="AP402" s="65">
        <v>0.95510547135106771</v>
      </c>
      <c r="AQ402" s="65">
        <v>0.68373127902689346</v>
      </c>
      <c r="AR402" s="65">
        <v>0.23281349597047576</v>
      </c>
      <c r="AS402" s="65" t="e">
        <f>#VALUE!</f>
        <v>#VALUE!</v>
      </c>
      <c r="AT402" s="65" t="e">
        <f>#VALUE!</f>
        <v>#VALUE!</v>
      </c>
      <c r="AU402" s="65" t="e">
        <f>#VALUE!</f>
        <v>#VALUE!</v>
      </c>
      <c r="AV402" s="65" t="e">
        <f>#VALUE!</f>
        <v>#VALUE!</v>
      </c>
      <c r="AW402" s="65" t="e">
        <f>#VALUE!</f>
        <v>#VALUE!</v>
      </c>
      <c r="AX402" s="56" t="str">
        <f>IF('Opportunity List'!$AY402&lt;=0.1,"Early",IF(AND('Opportunity List'!$AY402&gt;0.1,'Opportunity List'!$AY402&lt;=0.25),"Establishing","Mature"))</f>
        <v>Establishing</v>
      </c>
      <c r="AY402" s="105">
        <v>0.25</v>
      </c>
      <c r="AZ402" s="11"/>
      <c r="BA402" s="11"/>
      <c r="BB402" s="11"/>
      <c r="BD402" s="11"/>
      <c r="BE402" s="11"/>
      <c r="BF402" s="11"/>
    </row>
    <row r="403" spans="1:58" x14ac:dyDescent="0.25">
      <c r="A403" s="104">
        <v>623</v>
      </c>
      <c r="B403" s="67" t="s">
        <v>185</v>
      </c>
      <c r="C403" s="56" t="s">
        <v>163</v>
      </c>
      <c r="D403" s="56" t="s">
        <v>157</v>
      </c>
      <c r="E403" s="56" t="s">
        <v>186</v>
      </c>
      <c r="F403" s="56" t="s">
        <v>2</v>
      </c>
      <c r="G403" s="56">
        <v>0</v>
      </c>
      <c r="H403" s="57">
        <v>0</v>
      </c>
      <c r="I403" s="56" t="s">
        <v>160</v>
      </c>
      <c r="J403" s="58">
        <v>75.503770373787916</v>
      </c>
      <c r="K403" s="59">
        <f>('Opportunity List'!$J403*Convert_PJ_to_MWh)/1000</f>
        <v>20973.269548274591</v>
      </c>
      <c r="L403" s="59">
        <v>1868883.9061509008</v>
      </c>
      <c r="M403" s="59">
        <f>'Opportunity List'!$N403/Convert_GJ_to_MWh</f>
        <v>26.700101963769566</v>
      </c>
      <c r="N403" s="59">
        <v>7.4166949958693458</v>
      </c>
      <c r="O403" s="60">
        <v>0.69399999999999995</v>
      </c>
      <c r="P403" s="59">
        <f>'Opportunity List'!$L403*'Opportunity List'!$O403</f>
        <v>1297005.4308687251</v>
      </c>
      <c r="Q403" s="60">
        <v>0.09</v>
      </c>
      <c r="R403" s="59">
        <f>'Opportunity List'!$J403*'Opportunity List'!$Q403*Convert_PJ_to_MWh</f>
        <v>1887594.2593447131</v>
      </c>
      <c r="S403" s="60">
        <v>0.2</v>
      </c>
      <c r="T403" s="59">
        <v>15</v>
      </c>
      <c r="U403" s="59">
        <v>0</v>
      </c>
      <c r="V403" s="59">
        <f>(('Opportunity List'!$R403*'Opportunity List'!$S403)*'Opportunity List'!$O403)*'Opportunity List'!$T403</f>
        <v>3929971.2479556925</v>
      </c>
      <c r="W403" s="59">
        <f>'Opportunity List'!$Y403*'Opportunity List'!$P403</f>
        <v>261998.08319704613</v>
      </c>
      <c r="X403" s="59">
        <f>IF('Opportunity List'!$P403=0,0,IF(OR('Opportunity List'!$A403={600,601}),4.52,IF(OR('Opportunity List'!$A403={602,603,604,605}),1.9,('Opportunity List'!$V403/'Opportunity List'!$P403))))</f>
        <v>3.0300345352628364</v>
      </c>
      <c r="Y403" s="59">
        <f>IF('Opportunity List'!$X403=0,0,'Opportunity List'!$X403/'Opportunity List'!$T403)</f>
        <v>0.20200230235085576</v>
      </c>
      <c r="Z403" s="61">
        <f>'Opportunity List'!$W403*'Opportunity List'!$H403</f>
        <v>0</v>
      </c>
      <c r="AA403" s="61">
        <f>'Opportunity List'!$Z403+'Opportunity List'!$W403</f>
        <v>261998.08319704613</v>
      </c>
      <c r="AB403" s="61">
        <f>IF('Opportunity List'!$F403="Electricity", 'Opportunity List'!$W403, 0)+IF('Opportunity List'!$G403="Electricity",'Opportunity List'!$Z403,0)</f>
        <v>261998.08319704613</v>
      </c>
      <c r="AC403" s="61">
        <f>IF('Opportunity List'!$F403="Natural Gas",'Opportunity List'!$W403, 0)+IF('Opportunity List'!$G403="Natural Gas",'Opportunity List'!$Z403,0)</f>
        <v>0</v>
      </c>
      <c r="AD403" s="61">
        <f>'Opportunity List'!$Y403*VLOOKUP('Opportunity List'!$T403,'Discount rate'!$B$4:$D$45,3,FALSE)</f>
        <v>2.0418219009965073</v>
      </c>
      <c r="AE403" s="59">
        <v>30.552147239263807</v>
      </c>
      <c r="AF403" s="62" t="s">
        <v>164</v>
      </c>
      <c r="AG403" s="63">
        <v>-4.5978643210910022</v>
      </c>
      <c r="AH403" s="64">
        <f>'Opportunity List'!$AG403*VLOOKUP('Opportunity List'!$T403,'Discount rate'!$B$4:$D$45,3,FALSE)</f>
        <v>-46.4748171647474</v>
      </c>
      <c r="AI403" s="59">
        <f>'Opportunity List'!$AE403-'Opportunity List'!$AH403</f>
        <v>77.02696440401121</v>
      </c>
      <c r="AJ403" s="64">
        <f>'Opportunity List'!$AI403/'Opportunity List'!$AD403</f>
        <v>37.724624447616293</v>
      </c>
      <c r="AK403" s="59">
        <f>'Opportunity List'!$P403*'Opportunity List'!$AE403</f>
        <v>39626300.894026086</v>
      </c>
      <c r="AL403" s="59">
        <v>8760</v>
      </c>
      <c r="AM403" s="65">
        <v>0.26650944407707167</v>
      </c>
      <c r="AN403" s="65">
        <v>0.34146340870444752</v>
      </c>
      <c r="AO403" s="65">
        <v>0.15534592024005936</v>
      </c>
      <c r="AP403" s="65">
        <v>0.45990565470644862</v>
      </c>
      <c r="AQ403" s="65">
        <v>0.23441734977079751</v>
      </c>
      <c r="AR403" s="65">
        <v>0.79471544694457064</v>
      </c>
      <c r="AS403" s="65" t="e">
        <f>#VALUE!</f>
        <v>#VALUE!</v>
      </c>
      <c r="AT403" s="65" t="e">
        <f>#VALUE!</f>
        <v>#VALUE!</v>
      </c>
      <c r="AU403" s="65" t="e">
        <f>#VALUE!</f>
        <v>#VALUE!</v>
      </c>
      <c r="AV403" s="65" t="e">
        <f>#VALUE!</f>
        <v>#VALUE!</v>
      </c>
      <c r="AW403" s="65" t="e">
        <f>#VALUE!</f>
        <v>#VALUE!</v>
      </c>
      <c r="AX403" s="56" t="str">
        <f>IF('Opportunity List'!$AY403&lt;=0.1,"Early",IF(AND('Opportunity List'!$AY403&gt;0.1,'Opportunity List'!$AY403&lt;=0.25),"Establishing","Mature"))</f>
        <v>Early</v>
      </c>
      <c r="AY403" s="105">
        <v>0.1</v>
      </c>
      <c r="AZ403" s="11"/>
      <c r="BA403" s="11"/>
      <c r="BB403" s="11"/>
      <c r="BD403" s="11"/>
      <c r="BE403" s="11"/>
      <c r="BF403" s="11"/>
    </row>
    <row r="404" spans="1:58" x14ac:dyDescent="0.25">
      <c r="A404" s="104">
        <v>661</v>
      </c>
      <c r="B404" s="67" t="s">
        <v>266</v>
      </c>
      <c r="C404" s="56" t="s">
        <v>163</v>
      </c>
      <c r="D404" s="56" t="s">
        <v>157</v>
      </c>
      <c r="E404" s="56" t="s">
        <v>186</v>
      </c>
      <c r="F404" s="56" t="s">
        <v>2</v>
      </c>
      <c r="G404" s="56">
        <v>0</v>
      </c>
      <c r="H404" s="57">
        <v>0</v>
      </c>
      <c r="I404" s="56" t="s">
        <v>160</v>
      </c>
      <c r="J404" s="58">
        <v>75.503770373787916</v>
      </c>
      <c r="K404" s="59">
        <f>('Opportunity List'!$J404*Convert_PJ_to_MWh)/1000</f>
        <v>20973.269548274591</v>
      </c>
      <c r="L404" s="59">
        <v>1868883.9061509008</v>
      </c>
      <c r="M404" s="59">
        <f>'Opportunity List'!$N404/Convert_GJ_to_MWh</f>
        <v>26.700101963769566</v>
      </c>
      <c r="N404" s="59">
        <v>7.4166949958693458</v>
      </c>
      <c r="O404" s="60">
        <v>1</v>
      </c>
      <c r="P404" s="59">
        <f>'Opportunity List'!$L404*'Opportunity List'!$O404</f>
        <v>1868883.9061509008</v>
      </c>
      <c r="Q404" s="60">
        <v>0.09</v>
      </c>
      <c r="R404" s="59">
        <f>'Opportunity List'!$J404*'Opportunity List'!$Q404*Convert_PJ_to_MWh</f>
        <v>1887594.2593447131</v>
      </c>
      <c r="S404" s="60">
        <v>0.02</v>
      </c>
      <c r="T404" s="59">
        <v>1</v>
      </c>
      <c r="U404" s="59">
        <v>0</v>
      </c>
      <c r="V404" s="59">
        <f>(('Opportunity List'!$R404*'Opportunity List'!$S404)*'Opportunity List'!$O404)*'Opportunity List'!$T404</f>
        <v>37751.885186894266</v>
      </c>
      <c r="W404" s="59">
        <f>'Opportunity List'!$Y404*'Opportunity List'!$P404</f>
        <v>37751.885186894266</v>
      </c>
      <c r="X404" s="59">
        <f>IF('Opportunity List'!$P404=0,0,IF(OR('Opportunity List'!$A404={600,601}),4.52,IF(OR('Opportunity List'!$A404={602,603,604,605}),1.9,('Opportunity List'!$V404/'Opportunity List'!$P404))))</f>
        <v>2.0200230235085579E-2</v>
      </c>
      <c r="Y404" s="59">
        <f>IF('Opportunity List'!$X404=0,0,'Opportunity List'!$X404/'Opportunity List'!$T404)</f>
        <v>2.0200230235085579E-2</v>
      </c>
      <c r="Z404" s="61">
        <f>'Opportunity List'!$W404*'Opportunity List'!$H404</f>
        <v>0</v>
      </c>
      <c r="AA404" s="61">
        <f>'Opportunity List'!$Z404+'Opportunity List'!$W404</f>
        <v>37751.885186894266</v>
      </c>
      <c r="AB404" s="61">
        <f>IF('Opportunity List'!$F404="Electricity", 'Opportunity List'!$W404, 0)+IF('Opportunity List'!$G404="Electricity",'Opportunity List'!$Z404,0)</f>
        <v>37751.885186894266</v>
      </c>
      <c r="AC404" s="61">
        <f>IF('Opportunity List'!$F404="Natural Gas",'Opportunity List'!$W404, 0)+IF('Opportunity List'!$G404="Natural Gas",'Opportunity List'!$Z404,0)</f>
        <v>0</v>
      </c>
      <c r="AD404" s="61">
        <f>'Opportunity List'!$Y404*VLOOKUP('Opportunity List'!$T404,'Discount rate'!$B$4:$D$45,3,FALSE)</f>
        <v>3.9078950080959955E-2</v>
      </c>
      <c r="AE404" s="59">
        <v>0.48786259541984733</v>
      </c>
      <c r="AF404" s="62" t="s">
        <v>161</v>
      </c>
      <c r="AG404" s="63">
        <v>0</v>
      </c>
      <c r="AH404" s="64">
        <f>'Opportunity List'!$AG404*VLOOKUP('Opportunity List'!$T404,'Discount rate'!$B$4:$D$45,3,FALSE)</f>
        <v>0</v>
      </c>
      <c r="AI404" s="59">
        <f>'Opportunity List'!$AE404-'Opportunity List'!$AH404</f>
        <v>0.48786259541984733</v>
      </c>
      <c r="AJ404" s="64">
        <f>'Opportunity List'!$AI404/'Opportunity List'!$AD404</f>
        <v>12.484025144205287</v>
      </c>
      <c r="AK404" s="59">
        <f>'Opportunity List'!$P404*'Opportunity List'!$AE404</f>
        <v>911758.55299316079</v>
      </c>
      <c r="AL404" s="59">
        <v>0</v>
      </c>
      <c r="AM404" s="65">
        <v>0</v>
      </c>
      <c r="AN404" s="65">
        <v>0</v>
      </c>
      <c r="AO404" s="65">
        <v>0</v>
      </c>
      <c r="AP404" s="65">
        <v>0</v>
      </c>
      <c r="AQ404" s="65">
        <v>0</v>
      </c>
      <c r="AR404" s="65">
        <v>0</v>
      </c>
      <c r="AS404" s="65" t="e">
        <f>#VALUE!</f>
        <v>#VALUE!</v>
      </c>
      <c r="AT404" s="65" t="e">
        <f>#VALUE!</f>
        <v>#VALUE!</v>
      </c>
      <c r="AU404" s="65" t="e">
        <f>#VALUE!</f>
        <v>#VALUE!</v>
      </c>
      <c r="AV404" s="65" t="e">
        <f>#VALUE!</f>
        <v>#VALUE!</v>
      </c>
      <c r="AW404" s="65" t="e">
        <f>#VALUE!</f>
        <v>#VALUE!</v>
      </c>
      <c r="AX404" s="56" t="str">
        <f>IF('Opportunity List'!$AY404&lt;=0.1,"Early",IF(AND('Opportunity List'!$AY404&gt;0.1,'Opportunity List'!$AY404&lt;=0.25),"Establishing","Mature"))</f>
        <v>Establishing</v>
      </c>
      <c r="AY404" s="105">
        <v>0.25</v>
      </c>
      <c r="AZ404" s="11"/>
      <c r="BA404" s="11"/>
      <c r="BB404" s="11"/>
      <c r="BD404" s="11"/>
      <c r="BE404" s="11"/>
      <c r="BF404" s="11"/>
    </row>
    <row r="405" spans="1:58" x14ac:dyDescent="0.25">
      <c r="A405" s="104">
        <v>654</v>
      </c>
      <c r="B405" s="67" t="s">
        <v>263</v>
      </c>
      <c r="C405" s="56" t="s">
        <v>163</v>
      </c>
      <c r="D405" s="56" t="s">
        <v>264</v>
      </c>
      <c r="E405" s="56" t="s">
        <v>166</v>
      </c>
      <c r="F405" s="56" t="s">
        <v>167</v>
      </c>
      <c r="G405" s="56">
        <v>0</v>
      </c>
      <c r="H405" s="57">
        <v>0</v>
      </c>
      <c r="I405" s="56" t="s">
        <v>160</v>
      </c>
      <c r="J405" s="58">
        <v>13.7530241156462</v>
      </c>
      <c r="K405" s="59">
        <f>('Opportunity List'!$J405*Convert_PJ_to_MWh)/1000</f>
        <v>3820.2844765684199</v>
      </c>
      <c r="L405" s="59">
        <v>669060.43840202247</v>
      </c>
      <c r="M405" s="59">
        <f>'Opportunity List'!$N405/Convert_GJ_to_MWh</f>
        <v>19.934434809352716</v>
      </c>
      <c r="N405" s="59">
        <v>5.5373430070278502</v>
      </c>
      <c r="O405" s="60">
        <v>1</v>
      </c>
      <c r="P405" s="59">
        <f>'Opportunity List'!$L405*'Opportunity List'!$O405</f>
        <v>669060.43840202247</v>
      </c>
      <c r="Q405" s="60">
        <v>0.33</v>
      </c>
      <c r="R405" s="59">
        <f>'Opportunity List'!$J405*'Opportunity List'!$Q405*Convert_PJ_to_MWh</f>
        <v>1260693.8772675786</v>
      </c>
      <c r="S405" s="60">
        <v>0.01</v>
      </c>
      <c r="T405" s="59">
        <v>1</v>
      </c>
      <c r="U405" s="59">
        <v>0</v>
      </c>
      <c r="V405" s="59">
        <f>(('Opportunity List'!$R405*'Opportunity List'!$S405)*'Opportunity List'!$O405)*'Opportunity List'!$T405</f>
        <v>12606.938772675787</v>
      </c>
      <c r="W405" s="59">
        <f>'Opportunity List'!$Y405*'Opportunity List'!$P405</f>
        <v>12606.938772675785</v>
      </c>
      <c r="X405" s="59">
        <f>IF('Opportunity List'!$P405=0,0,IF(OR('Opportunity List'!$A405={600,601}),4.52,IF(OR('Opportunity List'!$A405={602,603,604,605}),1.9,('Opportunity List'!$V405/'Opportunity List'!$P405))))</f>
        <v>1.8842750294407001E-2</v>
      </c>
      <c r="Y405" s="59">
        <f>IF('Opportunity List'!$X405=0,0,'Opportunity List'!$X405/'Opportunity List'!$T405)</f>
        <v>1.8842750294407001E-2</v>
      </c>
      <c r="Z405" s="61">
        <f>'Opportunity List'!$W405*'Opportunity List'!$H405</f>
        <v>0</v>
      </c>
      <c r="AA405" s="61">
        <f>'Opportunity List'!$Z405+'Opportunity List'!$W405</f>
        <v>12606.938772675785</v>
      </c>
      <c r="AB405" s="61">
        <f>IF('Opportunity List'!$F405="Electricity", 'Opportunity List'!$W405, 0)+IF('Opportunity List'!$G405="Electricity",'Opportunity List'!$Z405,0)</f>
        <v>0</v>
      </c>
      <c r="AC405" s="61">
        <f>IF('Opportunity List'!$F405="Natural Gas",'Opportunity List'!$W405, 0)+IF('Opportunity List'!$G405="Natural Gas",'Opportunity List'!$Z405,0)</f>
        <v>12606.938772675785</v>
      </c>
      <c r="AD405" s="61">
        <f>'Opportunity List'!$Y405*VLOOKUP('Opportunity List'!$T405,'Discount rate'!$B$4:$D$45,3,FALSE)</f>
        <v>3.6452797298525692E-2</v>
      </c>
      <c r="AE405" s="59">
        <v>0.60982824427480919</v>
      </c>
      <c r="AF405" s="62" t="s">
        <v>161</v>
      </c>
      <c r="AG405" s="63">
        <v>0</v>
      </c>
      <c r="AH405" s="64">
        <f>'Opportunity List'!$AG405*VLOOKUP('Opportunity List'!$T405,'Discount rate'!$B$4:$D$45,3,FALSE)</f>
        <v>0</v>
      </c>
      <c r="AI405" s="59">
        <f>'Opportunity List'!$AE405-'Opportunity List'!$AH405</f>
        <v>0.60982824427480919</v>
      </c>
      <c r="AJ405" s="64">
        <f>'Opportunity List'!$AI405/'Opportunity List'!$AD405</f>
        <v>16.72925782020776</v>
      </c>
      <c r="AK405" s="59">
        <f>'Opportunity List'!$P405*'Opportunity List'!$AE405</f>
        <v>408011.9524644395</v>
      </c>
      <c r="AL405" s="59">
        <v>0</v>
      </c>
      <c r="AM405" s="65">
        <v>0</v>
      </c>
      <c r="AN405" s="65">
        <v>0</v>
      </c>
      <c r="AO405" s="65">
        <v>0</v>
      </c>
      <c r="AP405" s="65">
        <v>0</v>
      </c>
      <c r="AQ405" s="65">
        <v>0</v>
      </c>
      <c r="AR405" s="65">
        <v>0</v>
      </c>
      <c r="AS405" s="65" t="e">
        <f>#VALUE!</f>
        <v>#VALUE!</v>
      </c>
      <c r="AT405" s="65" t="e">
        <f>#VALUE!</f>
        <v>#VALUE!</v>
      </c>
      <c r="AU405" s="65" t="e">
        <f>#VALUE!</f>
        <v>#VALUE!</v>
      </c>
      <c r="AV405" s="65" t="e">
        <f>#VALUE!</f>
        <v>#VALUE!</v>
      </c>
      <c r="AW405" s="65" t="e">
        <f>#VALUE!</f>
        <v>#VALUE!</v>
      </c>
      <c r="AX405" s="56" t="str">
        <f>IF('Opportunity List'!$AY405&lt;=0.1,"Early",IF(AND('Opportunity List'!$AY405&gt;0.1,'Opportunity List'!$AY405&lt;=0.25),"Establishing","Mature"))</f>
        <v>Establishing</v>
      </c>
      <c r="AY405" s="105">
        <v>0.25</v>
      </c>
      <c r="AZ405" s="11"/>
      <c r="BA405" s="11"/>
      <c r="BB405" s="11"/>
      <c r="BD405" s="11"/>
      <c r="BE405" s="11"/>
      <c r="BF405" s="11"/>
    </row>
    <row r="406" spans="1:58" x14ac:dyDescent="0.25">
      <c r="A406" s="104">
        <v>671</v>
      </c>
      <c r="B406" s="67" t="s">
        <v>294</v>
      </c>
      <c r="C406" s="56" t="s">
        <v>163</v>
      </c>
      <c r="D406" s="56" t="s">
        <v>264</v>
      </c>
      <c r="E406" s="56" t="s">
        <v>166</v>
      </c>
      <c r="F406" s="56" t="s">
        <v>159</v>
      </c>
      <c r="G406" s="56">
        <v>0</v>
      </c>
      <c r="H406" s="57">
        <v>0</v>
      </c>
      <c r="I406" s="56" t="s">
        <v>160</v>
      </c>
      <c r="J406" s="58">
        <v>13.7530241156462</v>
      </c>
      <c r="K406" s="59">
        <f>('Opportunity List'!$J406*Convert_PJ_to_MWh)/1000</f>
        <v>3820.2844765684199</v>
      </c>
      <c r="L406" s="59">
        <v>669060.43840202247</v>
      </c>
      <c r="M406" s="59">
        <f>'Opportunity List'!$N406/Convert_GJ_to_MWh</f>
        <v>19.934434809352716</v>
      </c>
      <c r="N406" s="59">
        <v>5.5373430070278502</v>
      </c>
      <c r="O406" s="60">
        <v>0.5</v>
      </c>
      <c r="P406" s="59">
        <f>'Opportunity List'!$L406*'Opportunity List'!$O406</f>
        <v>334530.21920101123</v>
      </c>
      <c r="Q406" s="60">
        <v>0.33</v>
      </c>
      <c r="R406" s="59">
        <f>'Opportunity List'!$J406*'Opportunity List'!$Q406*Convert_PJ_to_MWh</f>
        <v>1260693.8772675786</v>
      </c>
      <c r="S406" s="60">
        <v>1</v>
      </c>
      <c r="T406" s="59">
        <v>12</v>
      </c>
      <c r="U406" s="59">
        <v>0</v>
      </c>
      <c r="V406" s="59">
        <f>(('Opportunity List'!$R406*'Opportunity List'!$S406)*'Opportunity List'!$O406)*'Opportunity List'!$T406</f>
        <v>7564163.2636054717</v>
      </c>
      <c r="W406" s="59">
        <f>'Opportunity List'!$Y406*'Opportunity List'!$P406</f>
        <v>630346.93863378931</v>
      </c>
      <c r="X406" s="59">
        <f>IF('Opportunity List'!$P406=0,0,IF(OR('Opportunity List'!$A406={600,601}),4.52,IF(OR('Opportunity List'!$A406={602,603,604,605}),1.9,('Opportunity List'!$V406/'Opportunity List'!$P406))))</f>
        <v>22.611300353288403</v>
      </c>
      <c r="Y406" s="59">
        <f>IF('Opportunity List'!$X406=0,0,'Opportunity List'!$X406/'Opportunity List'!$T406)</f>
        <v>1.8842750294407002</v>
      </c>
      <c r="Z406" s="61">
        <f>'Opportunity List'!$W406*'Opportunity List'!$H406</f>
        <v>0</v>
      </c>
      <c r="AA406" s="61">
        <f>'Opportunity List'!$Z406+'Opportunity List'!$W406</f>
        <v>630346.93863378931</v>
      </c>
      <c r="AB406" s="61">
        <f>IF('Opportunity List'!$F406="Electricity", 'Opportunity List'!$W406, 0)+IF('Opportunity List'!$G406="Electricity",'Opportunity List'!$Z406,0)</f>
        <v>0</v>
      </c>
      <c r="AC406" s="61">
        <f>IF('Opportunity List'!$F406="Natural Gas",'Opportunity List'!$W406, 0)+IF('Opportunity List'!$G406="Natural Gas",'Opportunity List'!$Z406,0)</f>
        <v>630346.93863378931</v>
      </c>
      <c r="AD406" s="61">
        <f>'Opportunity List'!$Y406*VLOOKUP('Opportunity List'!$T406,'Discount rate'!$B$4:$D$45,3,FALSE)</f>
        <v>16.850480484731282</v>
      </c>
      <c r="AE406" s="59">
        <v>6403.807615230462</v>
      </c>
      <c r="AF406" s="62" t="s">
        <v>168</v>
      </c>
      <c r="AG406" s="63">
        <v>0</v>
      </c>
      <c r="AH406" s="64">
        <f>'Opportunity List'!$AG406*VLOOKUP('Opportunity List'!$T406,'Discount rate'!$B$4:$D$45,3,FALSE)</f>
        <v>0</v>
      </c>
      <c r="AI406" s="59">
        <f>'Opportunity List'!$AE406-'Opportunity List'!$AH406</f>
        <v>6403.807615230462</v>
      </c>
      <c r="AJ406" s="64">
        <f>'Opportunity List'!$AI406/'Opportunity List'!$AD406</f>
        <v>380.03709277211061</v>
      </c>
      <c r="AK406" s="59">
        <f>'Opportunity List'!$P406*'Opportunity List'!$AE406</f>
        <v>2142267165.2441514</v>
      </c>
      <c r="AL406" s="59" t="s">
        <v>175</v>
      </c>
      <c r="AM406" s="65" t="s">
        <v>175</v>
      </c>
      <c r="AN406" s="65" t="s">
        <v>175</v>
      </c>
      <c r="AO406" s="65" t="s">
        <v>175</v>
      </c>
      <c r="AP406" s="65" t="s">
        <v>175</v>
      </c>
      <c r="AQ406" s="65" t="s">
        <v>175</v>
      </c>
      <c r="AR406" s="65" t="s">
        <v>175</v>
      </c>
      <c r="AS406" s="65" t="e">
        <f>#VALUE!</f>
        <v>#VALUE!</v>
      </c>
      <c r="AT406" s="65" t="e">
        <f>#VALUE!</f>
        <v>#VALUE!</v>
      </c>
      <c r="AU406" s="65" t="e">
        <f>#VALUE!</f>
        <v>#VALUE!</v>
      </c>
      <c r="AV406" s="65" t="e">
        <f>#VALUE!</f>
        <v>#VALUE!</v>
      </c>
      <c r="AW406" s="65" t="e">
        <f>#VALUE!</f>
        <v>#VALUE!</v>
      </c>
      <c r="AX406" s="56" t="str">
        <f>IF('Opportunity List'!$AY406&lt;=0.1,"Early",IF(AND('Opportunity List'!$AY406&gt;0.1,'Opportunity List'!$AY406&lt;=0.25),"Establishing","Mature"))</f>
        <v>Establishing</v>
      </c>
      <c r="AY406" s="105">
        <v>0.25</v>
      </c>
      <c r="AZ406" s="11"/>
      <c r="BA406" s="11"/>
      <c r="BB406" s="11"/>
      <c r="BD406" s="11"/>
      <c r="BE406" s="11"/>
      <c r="BF406" s="11"/>
    </row>
    <row r="407" spans="1:58" x14ac:dyDescent="0.25">
      <c r="A407" s="104">
        <v>673</v>
      </c>
      <c r="B407" s="67" t="s">
        <v>295</v>
      </c>
      <c r="C407" s="56" t="s">
        <v>163</v>
      </c>
      <c r="D407" s="56" t="s">
        <v>264</v>
      </c>
      <c r="E407" s="56" t="s">
        <v>166</v>
      </c>
      <c r="F407" s="56" t="s">
        <v>159</v>
      </c>
      <c r="G407" s="56">
        <v>0</v>
      </c>
      <c r="H407" s="57">
        <v>0</v>
      </c>
      <c r="I407" s="56" t="s">
        <v>160</v>
      </c>
      <c r="J407" s="58">
        <v>13.7530241156462</v>
      </c>
      <c r="K407" s="59">
        <f>('Opportunity List'!$J407*Convert_PJ_to_MWh)/1000</f>
        <v>3820.2844765684199</v>
      </c>
      <c r="L407" s="59">
        <v>669060.43840202247</v>
      </c>
      <c r="M407" s="59">
        <f>'Opportunity List'!$N407/Convert_GJ_to_MWh</f>
        <v>19.934434809352716</v>
      </c>
      <c r="N407" s="59">
        <v>5.5373430070278502</v>
      </c>
      <c r="O407" s="60">
        <v>0.5</v>
      </c>
      <c r="P407" s="59">
        <f>'Opportunity List'!$L407*'Opportunity List'!$O407</f>
        <v>334530.21920101123</v>
      </c>
      <c r="Q407" s="60">
        <v>0.33</v>
      </c>
      <c r="R407" s="59">
        <f>'Opportunity List'!$J407*'Opportunity List'!$Q407*Convert_PJ_to_MWh</f>
        <v>1260693.8772675786</v>
      </c>
      <c r="S407" s="60">
        <v>0.32</v>
      </c>
      <c r="T407" s="59">
        <v>12</v>
      </c>
      <c r="U407" s="59">
        <v>0</v>
      </c>
      <c r="V407" s="59">
        <f>(('Opportunity List'!$R407*'Opportunity List'!$S407)*'Opportunity List'!$O407)*'Opportunity List'!$T407</f>
        <v>2420532.2443537512</v>
      </c>
      <c r="W407" s="59">
        <f>'Opportunity List'!$Y407*'Opportunity List'!$P407</f>
        <v>201711.02036281262</v>
      </c>
      <c r="X407" s="59">
        <f>IF('Opportunity List'!$P407=0,0,IF(OR('Opportunity List'!$A407={600,601}),4.52,IF(OR('Opportunity List'!$A407={602,603,604,605}),1.9,('Opportunity List'!$V407/'Opportunity List'!$P407))))</f>
        <v>7.2356161130522896</v>
      </c>
      <c r="Y407" s="59">
        <f>IF('Opportunity List'!$X407=0,0,'Opportunity List'!$X407/'Opportunity List'!$T407)</f>
        <v>0.60296800942102413</v>
      </c>
      <c r="Z407" s="61">
        <f>'Opportunity List'!$W407*'Opportunity List'!$H407</f>
        <v>0</v>
      </c>
      <c r="AA407" s="61">
        <f>'Opportunity List'!$Z407+'Opportunity List'!$W407</f>
        <v>201711.02036281262</v>
      </c>
      <c r="AB407" s="61">
        <f>IF('Opportunity List'!$F407="Electricity", 'Opportunity List'!$W407, 0)+IF('Opportunity List'!$G407="Electricity",'Opportunity List'!$Z407,0)</f>
        <v>0</v>
      </c>
      <c r="AC407" s="61">
        <f>IF('Opportunity List'!$F407="Natural Gas",'Opportunity List'!$W407, 0)+IF('Opportunity List'!$G407="Natural Gas",'Opportunity List'!$Z407,0)</f>
        <v>201711.02036281262</v>
      </c>
      <c r="AD407" s="61">
        <f>'Opportunity List'!$Y407*VLOOKUP('Opportunity List'!$T407,'Discount rate'!$B$4:$D$45,3,FALSE)</f>
        <v>5.39215375511401</v>
      </c>
      <c r="AE407" s="59">
        <v>388.0725190839695</v>
      </c>
      <c r="AF407" s="62" t="s">
        <v>168</v>
      </c>
      <c r="AG407" s="63">
        <v>0</v>
      </c>
      <c r="AH407" s="64">
        <f>'Opportunity List'!$AG407*VLOOKUP('Opportunity List'!$T407,'Discount rate'!$B$4:$D$45,3,FALSE)</f>
        <v>0</v>
      </c>
      <c r="AI407" s="59">
        <f>'Opportunity List'!$AE407-'Opportunity List'!$AH407</f>
        <v>388.0725190839695</v>
      </c>
      <c r="AJ407" s="64">
        <f>'Opportunity List'!$AI407/'Opportunity List'!$AD407</f>
        <v>71.969854108094552</v>
      </c>
      <c r="AK407" s="59">
        <f>'Opportunity List'!$P407*'Opportunity List'!$AE407</f>
        <v>129821984.87504894</v>
      </c>
      <c r="AL407" s="59" t="s">
        <v>175</v>
      </c>
      <c r="AM407" s="65" t="s">
        <v>175</v>
      </c>
      <c r="AN407" s="65" t="s">
        <v>175</v>
      </c>
      <c r="AO407" s="65" t="s">
        <v>175</v>
      </c>
      <c r="AP407" s="65" t="s">
        <v>175</v>
      </c>
      <c r="AQ407" s="65" t="s">
        <v>175</v>
      </c>
      <c r="AR407" s="65" t="s">
        <v>175</v>
      </c>
      <c r="AS407" s="65" t="e">
        <f>#VALUE!</f>
        <v>#VALUE!</v>
      </c>
      <c r="AT407" s="65" t="e">
        <f>#VALUE!</f>
        <v>#VALUE!</v>
      </c>
      <c r="AU407" s="65" t="e">
        <f>#VALUE!</f>
        <v>#VALUE!</v>
      </c>
      <c r="AV407" s="65" t="e">
        <f>#VALUE!</f>
        <v>#VALUE!</v>
      </c>
      <c r="AW407" s="65" t="e">
        <f>#VALUE!</f>
        <v>#VALUE!</v>
      </c>
      <c r="AX407" s="56" t="str">
        <f>IF('Opportunity List'!$AY407&lt;=0.1,"Early",IF(AND('Opportunity List'!$AY407&gt;0.1,'Opportunity List'!$AY407&lt;=0.25),"Establishing","Mature"))</f>
        <v>Establishing</v>
      </c>
      <c r="AY407" s="105">
        <v>0.25</v>
      </c>
      <c r="AZ407" s="11"/>
      <c r="BA407" s="11"/>
      <c r="BB407" s="11"/>
      <c r="BD407" s="11"/>
      <c r="BE407" s="11"/>
      <c r="BF407" s="11"/>
    </row>
    <row r="408" spans="1:58" x14ac:dyDescent="0.25">
      <c r="A408" s="104">
        <v>602</v>
      </c>
      <c r="B408" s="67" t="s">
        <v>303</v>
      </c>
      <c r="C408" s="56" t="s">
        <v>163</v>
      </c>
      <c r="D408" s="56" t="s">
        <v>264</v>
      </c>
      <c r="E408" s="56" t="s">
        <v>166</v>
      </c>
      <c r="F408" s="56" t="s">
        <v>159</v>
      </c>
      <c r="G408" s="56">
        <v>0</v>
      </c>
      <c r="H408" s="57">
        <v>0</v>
      </c>
      <c r="I408" s="56" t="s">
        <v>160</v>
      </c>
      <c r="J408" s="58">
        <v>13.7530241156462</v>
      </c>
      <c r="K408" s="59">
        <f>('Opportunity List'!$J408*Convert_PJ_to_MWh)/1000</f>
        <v>3820.2844765684199</v>
      </c>
      <c r="L408" s="59">
        <v>669060.43840202247</v>
      </c>
      <c r="M408" s="59">
        <f>'Opportunity List'!$N408/Convert_GJ_to_MWh</f>
        <v>19.934434809352716</v>
      </c>
      <c r="N408" s="59">
        <v>5.5373430070278502</v>
      </c>
      <c r="O408" s="60">
        <v>0.27500000000000002</v>
      </c>
      <c r="P408" s="59">
        <f>'Opportunity List'!$L408*'Opportunity List'!$O408</f>
        <v>183991.62056055618</v>
      </c>
      <c r="Q408" s="60">
        <v>0.33</v>
      </c>
      <c r="R408" s="59">
        <f>'Opportunity List'!$J408*'Opportunity List'!$Q408*Convert_PJ_to_MWh</f>
        <v>1260693.8772675786</v>
      </c>
      <c r="S408" s="60">
        <v>0.14899999999999999</v>
      </c>
      <c r="T408" s="59">
        <v>7</v>
      </c>
      <c r="U408" s="59">
        <v>0</v>
      </c>
      <c r="V408" s="59">
        <f>(('Opportunity List'!$R408*'Opportunity List'!$S408)*'Opportunity List'!$O408)*'Opportunity List'!$T408</f>
        <v>361598.52134727326</v>
      </c>
      <c r="W408" s="59">
        <f>'Opportunity List'!$Y408*'Opportunity List'!$P408</f>
        <v>49940.58272357953</v>
      </c>
      <c r="X408" s="59">
        <f>IF('Opportunity List'!$P408=0,0,IF(OR('Opportunity List'!$A408={600,601}),4.52,IF(OR('Opportunity List'!$A408={602,603,604,605}),1.9,('Opportunity List'!$V408/'Opportunity List'!$P408))))</f>
        <v>1.9</v>
      </c>
      <c r="Y408" s="59">
        <f>IF('Opportunity List'!$X408=0,0,'Opportunity List'!$X408/'Opportunity List'!$T408)</f>
        <v>0.27142857142857141</v>
      </c>
      <c r="Z408" s="61">
        <f>'Opportunity List'!$W408*'Opportunity List'!$H408</f>
        <v>0</v>
      </c>
      <c r="AA408" s="61">
        <f>'Opportunity List'!$Z408+'Opportunity List'!$W408</f>
        <v>49940.58272357953</v>
      </c>
      <c r="AB408" s="61">
        <f>IF('Opportunity List'!$F408="Electricity", 'Opportunity List'!$W408, 0)+IF('Opportunity List'!$G408="Electricity",'Opportunity List'!$Z408,0)</f>
        <v>0</v>
      </c>
      <c r="AC408" s="61">
        <f>IF('Opportunity List'!$F408="Natural Gas",'Opportunity List'!$W408, 0)+IF('Opportunity List'!$G408="Natural Gas",'Opportunity List'!$Z408,0)</f>
        <v>49940.58272357953</v>
      </c>
      <c r="AD408" s="61">
        <f>'Opportunity List'!$Y408*VLOOKUP('Opportunity List'!$T408,'Discount rate'!$B$4:$D$45,3,FALSE)</f>
        <v>1.7342356947332176</v>
      </c>
      <c r="AE408" s="59">
        <v>69.859719438877761</v>
      </c>
      <c r="AF408" s="62" t="s">
        <v>164</v>
      </c>
      <c r="AG408" s="63">
        <v>0</v>
      </c>
      <c r="AH408" s="64">
        <f>'Opportunity List'!$AG408*VLOOKUP('Opportunity List'!$T408,'Discount rate'!$B$4:$D$45,3,FALSE)</f>
        <v>0</v>
      </c>
      <c r="AI408" s="59">
        <f>'Opportunity List'!$AE408-'Opportunity List'!$AH408</f>
        <v>69.859719438877761</v>
      </c>
      <c r="AJ408" s="64">
        <f>'Opportunity List'!$AI408/'Opportunity List'!$AD408</f>
        <v>40.28271338840392</v>
      </c>
      <c r="AK408" s="59">
        <f>'Opportunity List'!$P408*'Opportunity List'!$AE408</f>
        <v>12853602.991464907</v>
      </c>
      <c r="AL408" s="59">
        <v>0</v>
      </c>
      <c r="AM408" s="65">
        <v>0</v>
      </c>
      <c r="AN408" s="65">
        <v>0</v>
      </c>
      <c r="AO408" s="65">
        <v>0</v>
      </c>
      <c r="AP408" s="65">
        <v>0</v>
      </c>
      <c r="AQ408" s="65">
        <v>0</v>
      </c>
      <c r="AR408" s="65">
        <v>0</v>
      </c>
      <c r="AS408" s="65" t="e">
        <f>#VALUE!</f>
        <v>#VALUE!</v>
      </c>
      <c r="AT408" s="65" t="e">
        <f>#VALUE!</f>
        <v>#VALUE!</v>
      </c>
      <c r="AU408" s="65" t="e">
        <f>#VALUE!</f>
        <v>#VALUE!</v>
      </c>
      <c r="AV408" s="65" t="e">
        <f>#VALUE!</f>
        <v>#VALUE!</v>
      </c>
      <c r="AW408" s="65" t="e">
        <f>#VALUE!</f>
        <v>#VALUE!</v>
      </c>
      <c r="AX408" s="56" t="str">
        <f>IF('Opportunity List'!$AY408&lt;=0.1,"Early",IF(AND('Opportunity List'!$AY408&gt;0.1,'Opportunity List'!$AY408&lt;=0.25),"Establishing","Mature"))</f>
        <v>Establishing</v>
      </c>
      <c r="AY408" s="105">
        <v>0.25</v>
      </c>
      <c r="AZ408" s="11"/>
      <c r="BA408" s="11"/>
      <c r="BB408" s="11"/>
      <c r="BD408" s="11"/>
      <c r="BE408" s="11"/>
      <c r="BF408" s="11"/>
    </row>
    <row r="409" spans="1:58" x14ac:dyDescent="0.25">
      <c r="A409" s="104">
        <v>655</v>
      </c>
      <c r="B409" s="67" t="s">
        <v>263</v>
      </c>
      <c r="C409" s="56" t="s">
        <v>163</v>
      </c>
      <c r="D409" s="56" t="s">
        <v>165</v>
      </c>
      <c r="E409" s="56" t="s">
        <v>166</v>
      </c>
      <c r="F409" s="56" t="s">
        <v>2</v>
      </c>
      <c r="G409" s="56">
        <v>0</v>
      </c>
      <c r="H409" s="57">
        <v>0</v>
      </c>
      <c r="I409" s="56" t="s">
        <v>160</v>
      </c>
      <c r="J409" s="58">
        <v>63.421199994926297</v>
      </c>
      <c r="K409" s="59">
        <f>('Opportunity List'!$J409*Convert_PJ_to_MWh)/1000</f>
        <v>17616.999998590782</v>
      </c>
      <c r="L409" s="59">
        <v>1199823.4677488783</v>
      </c>
      <c r="M409" s="59">
        <f>'Opportunity List'!$N409/Convert_GJ_to_MWh</f>
        <v>29.208431973923311</v>
      </c>
      <c r="N409" s="59">
        <v>8.1134533325805709</v>
      </c>
      <c r="O409" s="60">
        <v>1</v>
      </c>
      <c r="P409" s="59">
        <f>'Opportunity List'!$L409*'Opportunity List'!$O409</f>
        <v>1199823.4677488783</v>
      </c>
      <c r="Q409" s="60">
        <v>0.31</v>
      </c>
      <c r="R409" s="59">
        <f>'Opportunity List'!$J409*'Opportunity List'!$Q409*Convert_PJ_to_MWh</f>
        <v>5461269.9995631417</v>
      </c>
      <c r="S409" s="60">
        <v>0.02</v>
      </c>
      <c r="T409" s="59">
        <v>1</v>
      </c>
      <c r="U409" s="59">
        <v>0</v>
      </c>
      <c r="V409" s="59">
        <f>(('Opportunity List'!$R409*'Opportunity List'!$S409)*'Opportunity List'!$O409)*'Opportunity List'!$T409</f>
        <v>109225.39999126284</v>
      </c>
      <c r="W409" s="59">
        <f>'Opportunity List'!$Y409*'Opportunity List'!$P409</f>
        <v>109225.39999126284</v>
      </c>
      <c r="X409" s="59">
        <f>IF('Opportunity List'!$P409=0,0,IF(OR('Opportunity List'!$A409={600,601}),4.52,IF(OR('Opportunity List'!$A409={602,603,604,605}),1.9,('Opportunity List'!$V409/'Opportunity List'!$P409))))</f>
        <v>9.103455877237733E-2</v>
      </c>
      <c r="Y409" s="59">
        <f>IF('Opportunity List'!$X409=0,0,'Opportunity List'!$X409/'Opportunity List'!$T409)</f>
        <v>9.103455877237733E-2</v>
      </c>
      <c r="Z409" s="61">
        <f>'Opportunity List'!$W409*'Opportunity List'!$H409</f>
        <v>0</v>
      </c>
      <c r="AA409" s="61">
        <f>'Opportunity List'!$Z409+'Opportunity List'!$W409</f>
        <v>109225.39999126284</v>
      </c>
      <c r="AB409" s="61">
        <f>IF('Opportunity List'!$F409="Electricity", 'Opportunity List'!$W409, 0)+IF('Opportunity List'!$G409="Electricity",'Opportunity List'!$Z409,0)</f>
        <v>109225.39999126284</v>
      </c>
      <c r="AC409" s="61">
        <f>IF('Opportunity List'!$F409="Natural Gas",'Opportunity List'!$W409, 0)+IF('Opportunity List'!$G409="Natural Gas",'Opportunity List'!$Z409,0)</f>
        <v>0</v>
      </c>
      <c r="AD409" s="61">
        <f>'Opportunity List'!$Y409*VLOOKUP('Opportunity List'!$T409,'Discount rate'!$B$4:$D$45,3,FALSE)</f>
        <v>0.17611358566244961</v>
      </c>
      <c r="AE409" s="59">
        <v>1.6742557251908399</v>
      </c>
      <c r="AF409" s="62" t="s">
        <v>161</v>
      </c>
      <c r="AG409" s="63">
        <v>0</v>
      </c>
      <c r="AH409" s="64">
        <f>'Opportunity List'!$AG409*VLOOKUP('Opportunity List'!$T409,'Discount rate'!$B$4:$D$45,3,FALSE)</f>
        <v>0</v>
      </c>
      <c r="AI409" s="59">
        <f>'Opportunity List'!$AE409-'Opportunity List'!$AH409</f>
        <v>1.6742557251908399</v>
      </c>
      <c r="AJ409" s="64">
        <f>'Opportunity List'!$AI409/'Opportunity List'!$AD409</f>
        <v>9.5066812642144694</v>
      </c>
      <c r="AK409" s="59">
        <f>'Opportunity List'!$P409*'Opportunity List'!$AE409</f>
        <v>2008811.3100968865</v>
      </c>
      <c r="AL409" s="59">
        <v>0</v>
      </c>
      <c r="AM409" s="65">
        <v>0</v>
      </c>
      <c r="AN409" s="65">
        <v>0</v>
      </c>
      <c r="AO409" s="65">
        <v>0</v>
      </c>
      <c r="AP409" s="65">
        <v>0</v>
      </c>
      <c r="AQ409" s="65">
        <v>0</v>
      </c>
      <c r="AR409" s="65">
        <v>0</v>
      </c>
      <c r="AS409" s="65" t="e">
        <f>#VALUE!</f>
        <v>#VALUE!</v>
      </c>
      <c r="AT409" s="65" t="e">
        <f>#VALUE!</f>
        <v>#VALUE!</v>
      </c>
      <c r="AU409" s="65" t="e">
        <f>#VALUE!</f>
        <v>#VALUE!</v>
      </c>
      <c r="AV409" s="65" t="e">
        <f>#VALUE!</f>
        <v>#VALUE!</v>
      </c>
      <c r="AW409" s="65" t="e">
        <f>#VALUE!</f>
        <v>#VALUE!</v>
      </c>
      <c r="AX409" s="56" t="str">
        <f>IF('Opportunity List'!$AY409&lt;=0.1,"Early",IF(AND('Opportunity List'!$AY409&gt;0.1,'Opportunity List'!$AY409&lt;=0.25),"Establishing","Mature"))</f>
        <v>Establishing</v>
      </c>
      <c r="AY409" s="105">
        <v>0.25</v>
      </c>
      <c r="AZ409" s="11"/>
      <c r="BA409" s="11"/>
      <c r="BB409" s="11"/>
      <c r="BD409" s="11"/>
      <c r="BE409" s="11"/>
      <c r="BF409" s="11"/>
    </row>
    <row r="410" spans="1:58" x14ac:dyDescent="0.25">
      <c r="A410" s="104">
        <v>685</v>
      </c>
      <c r="B410" s="67" t="s">
        <v>275</v>
      </c>
      <c r="C410" s="56" t="s">
        <v>163</v>
      </c>
      <c r="D410" s="56" t="s">
        <v>165</v>
      </c>
      <c r="E410" s="56" t="s">
        <v>210</v>
      </c>
      <c r="F410" s="56" t="s">
        <v>2</v>
      </c>
      <c r="G410" s="56" t="s">
        <v>167</v>
      </c>
      <c r="H410" s="57">
        <v>-1.22</v>
      </c>
      <c r="I410" s="56" t="s">
        <v>160</v>
      </c>
      <c r="J410" s="58">
        <v>63.421199994926297</v>
      </c>
      <c r="K410" s="59">
        <f>('Opportunity List'!$J410*Convert_PJ_to_MWh)/1000</f>
        <v>17616.999998590782</v>
      </c>
      <c r="L410" s="59">
        <v>1199823.4677488783</v>
      </c>
      <c r="M410" s="59">
        <f>'Opportunity List'!$N410/Convert_GJ_to_MWh</f>
        <v>29.208431973923311</v>
      </c>
      <c r="N410" s="59">
        <v>8.1134533325805709</v>
      </c>
      <c r="O410" s="60">
        <v>0.11025</v>
      </c>
      <c r="P410" s="59">
        <f>'Opportunity List'!$L410*'Opportunity List'!$O410</f>
        <v>132280.53731931382</v>
      </c>
      <c r="Q410" s="60">
        <v>0.31</v>
      </c>
      <c r="R410" s="59">
        <f>'Opportunity List'!$J410*'Opportunity List'!$Q410*Convert_PJ_to_MWh</f>
        <v>5461269.9995631417</v>
      </c>
      <c r="S410" s="60">
        <v>1</v>
      </c>
      <c r="T410" s="59">
        <v>12</v>
      </c>
      <c r="U410" s="59">
        <v>0</v>
      </c>
      <c r="V410" s="59">
        <f>(('Opportunity List'!$R410*'Opportunity List'!$S410)*'Opportunity List'!$O410)*'Opportunity List'!$T410</f>
        <v>7225260.209422037</v>
      </c>
      <c r="W410" s="59">
        <f>'Opportunity List'!$Y410*'Opportunity List'!$P410</f>
        <v>602105.01745183638</v>
      </c>
      <c r="X410" s="59">
        <f>IF('Opportunity List'!$P410=0,0,IF(OR('Opportunity List'!$A410={600,601}),4.52,IF(OR('Opportunity List'!$A410={602,603,604,605}),1.9,('Opportunity List'!$V410/'Opportunity List'!$P410))))</f>
        <v>54.620735263426404</v>
      </c>
      <c r="Y410" s="59">
        <f>IF('Opportunity List'!$X410=0,0,'Opportunity List'!$X410/'Opportunity List'!$T410)</f>
        <v>4.5517279386188667</v>
      </c>
      <c r="Z410" s="61">
        <f>'Opportunity List'!$W410*'Opportunity List'!$H410</f>
        <v>-734568.12129124033</v>
      </c>
      <c r="AA410" s="61">
        <f>'Opportunity List'!$Z410+'Opportunity List'!$W410</f>
        <v>-132463.10383940395</v>
      </c>
      <c r="AB410" s="61">
        <f>IF('Opportunity List'!$F410="Electricity", 'Opportunity List'!$W410, 0)+IF('Opportunity List'!$G410="Electricity",'Opportunity List'!$Z410,0)</f>
        <v>602105.01745183638</v>
      </c>
      <c r="AC410" s="61">
        <f>IF('Opportunity List'!$F410="Natural Gas",'Opportunity List'!$W410, 0)+IF('Opportunity List'!$G410="Natural Gas",'Opportunity List'!$Z410,0)</f>
        <v>-734568.12129124033</v>
      </c>
      <c r="AD410" s="61">
        <f>'Opportunity List'!$Y410*VLOOKUP('Opportunity List'!$T410,'Discount rate'!$B$4:$D$45,3,FALSE)</f>
        <v>40.704675062360437</v>
      </c>
      <c r="AE410" s="59">
        <v>3793.3827655310624</v>
      </c>
      <c r="AF410" s="62" t="s">
        <v>168</v>
      </c>
      <c r="AG410" s="63">
        <v>0</v>
      </c>
      <c r="AH410" s="64">
        <f>'Opportunity List'!$AG410*VLOOKUP('Opportunity List'!$T410,'Discount rate'!$B$4:$D$45,3,FALSE)</f>
        <v>0</v>
      </c>
      <c r="AI410" s="59">
        <f>'Opportunity List'!$AE410-'Opportunity List'!$AH410</f>
        <v>3793.3827655310624</v>
      </c>
      <c r="AJ410" s="64">
        <f>'Opportunity List'!$AI410/'Opportunity List'!$AD410</f>
        <v>93.192803031089639</v>
      </c>
      <c r="AK410" s="59">
        <f>'Opportunity List'!$P410*'Opportunity List'!$AE410</f>
        <v>501790710.48227358</v>
      </c>
      <c r="AL410" s="59" t="s">
        <v>276</v>
      </c>
      <c r="AM410" s="65">
        <v>0</v>
      </c>
      <c r="AN410" s="65">
        <v>0</v>
      </c>
      <c r="AO410" s="65">
        <v>0</v>
      </c>
      <c r="AP410" s="65">
        <v>0</v>
      </c>
      <c r="AQ410" s="65">
        <v>0</v>
      </c>
      <c r="AR410" s="65">
        <v>0</v>
      </c>
      <c r="AS410" s="65" t="e">
        <f>#VALUE!</f>
        <v>#VALUE!</v>
      </c>
      <c r="AT410" s="65" t="e">
        <f>#VALUE!</f>
        <v>#VALUE!</v>
      </c>
      <c r="AU410" s="65" t="e">
        <f>#VALUE!</f>
        <v>#VALUE!</v>
      </c>
      <c r="AV410" s="65" t="e">
        <f>#VALUE!</f>
        <v>#VALUE!</v>
      </c>
      <c r="AW410" s="65" t="e">
        <f>#VALUE!</f>
        <v>#VALUE!</v>
      </c>
      <c r="AX410" s="56" t="str">
        <f>IF('Opportunity List'!$AY410&lt;=0.1,"Early",IF(AND('Opportunity List'!$AY410&gt;0.1,'Opportunity List'!$AY410&lt;=0.25),"Establishing","Mature"))</f>
        <v>Establishing</v>
      </c>
      <c r="AY410" s="105">
        <v>0.25</v>
      </c>
      <c r="AZ410" s="11"/>
      <c r="BA410" s="11"/>
      <c r="BB410" s="11"/>
      <c r="BD410" s="11"/>
      <c r="BE410" s="11"/>
      <c r="BF410" s="11"/>
    </row>
    <row r="411" spans="1:58" x14ac:dyDescent="0.25">
      <c r="A411" s="104">
        <v>695</v>
      </c>
      <c r="B411" s="67" t="s">
        <v>289</v>
      </c>
      <c r="C411" s="56" t="s">
        <v>163</v>
      </c>
      <c r="D411" s="56" t="s">
        <v>165</v>
      </c>
      <c r="E411" s="56" t="s">
        <v>166</v>
      </c>
      <c r="F411" s="56" t="s">
        <v>2</v>
      </c>
      <c r="G411" s="56">
        <v>0</v>
      </c>
      <c r="H411" s="57">
        <v>0</v>
      </c>
      <c r="I411" s="56" t="s">
        <v>160</v>
      </c>
      <c r="J411" s="58">
        <v>63.421199994926297</v>
      </c>
      <c r="K411" s="59">
        <f>('Opportunity List'!$J411*Convert_PJ_to_MWh)/1000</f>
        <v>17616.999998590782</v>
      </c>
      <c r="L411" s="59">
        <v>1199823.4677488783</v>
      </c>
      <c r="M411" s="59">
        <f>'Opportunity List'!$N411/Convert_GJ_to_MWh</f>
        <v>29.208431973923311</v>
      </c>
      <c r="N411" s="59">
        <v>8.1134533325805709</v>
      </c>
      <c r="O411" s="60">
        <v>0.25</v>
      </c>
      <c r="P411" s="59">
        <f>'Opportunity List'!$L411*'Opportunity List'!$O411</f>
        <v>299955.86693721957</v>
      </c>
      <c r="Q411" s="60">
        <v>0.31</v>
      </c>
      <c r="R411" s="59">
        <f>'Opportunity List'!$J411*'Opportunity List'!$Q411*Convert_PJ_to_MWh</f>
        <v>5461269.9995631417</v>
      </c>
      <c r="S411" s="60">
        <v>0.86937829196584382</v>
      </c>
      <c r="T411" s="59">
        <v>6</v>
      </c>
      <c r="U411" s="59">
        <v>0</v>
      </c>
      <c r="V411" s="59">
        <f>(('Opportunity List'!$R411*'Opportunity List'!$S411)*'Opportunity List'!$O411)*'Opportunity List'!$T411</f>
        <v>7121864.3762767632</v>
      </c>
      <c r="W411" s="59">
        <f>'Opportunity List'!$Y411*'Opportunity List'!$P411</f>
        <v>1186977.3960461272</v>
      </c>
      <c r="X411" s="59">
        <f>IF('Opportunity List'!$P411=0,0,IF(OR('Opportunity List'!$A411={600,601}),4.52,IF(OR('Opportunity List'!$A411={602,603,604,605}),1.9,('Opportunity List'!$V411/'Opportunity List'!$P411))))</f>
        <v>23.743040764618087</v>
      </c>
      <c r="Y411" s="59">
        <f>IF('Opportunity List'!$X411=0,0,'Opportunity List'!$X411/'Opportunity List'!$T411)</f>
        <v>3.9571734607696811</v>
      </c>
      <c r="Z411" s="61">
        <f>'Opportunity List'!$W411*'Opportunity List'!$H411</f>
        <v>0</v>
      </c>
      <c r="AA411" s="61">
        <f>'Opportunity List'!$Z411+'Opportunity List'!$W411</f>
        <v>1186977.3960461272</v>
      </c>
      <c r="AB411" s="61">
        <f>IF('Opportunity List'!$F411="Electricity", 'Opportunity List'!$W411, 0)+IF('Opportunity List'!$G411="Electricity",'Opportunity List'!$Z411,0)</f>
        <v>1186977.3960461272</v>
      </c>
      <c r="AC411" s="61">
        <f>IF('Opportunity List'!$F411="Natural Gas",'Opportunity List'!$W411, 0)+IF('Opportunity List'!$G411="Natural Gas",'Opportunity List'!$Z411,0)</f>
        <v>0</v>
      </c>
      <c r="AD411" s="61">
        <f>'Opportunity List'!$Y411*VLOOKUP('Opportunity List'!$T411,'Discount rate'!$B$4:$D$45,3,FALSE)</f>
        <v>22.81919770209435</v>
      </c>
      <c r="AE411" s="59">
        <v>2561.5230460921848</v>
      </c>
      <c r="AF411" s="62" t="s">
        <v>164</v>
      </c>
      <c r="AG411" s="63">
        <v>0</v>
      </c>
      <c r="AH411" s="64">
        <f>'Opportunity List'!$AG411*VLOOKUP('Opportunity List'!$T411,'Discount rate'!$B$4:$D$45,3,FALSE)</f>
        <v>0</v>
      </c>
      <c r="AI411" s="59">
        <f>'Opportunity List'!$AE411-'Opportunity List'!$AH411</f>
        <v>2561.5230460921848</v>
      </c>
      <c r="AJ411" s="64">
        <f>'Opportunity List'!$AI411/'Opportunity List'!$AD411</f>
        <v>112.25298450598409</v>
      </c>
      <c r="AK411" s="59">
        <f>'Opportunity List'!$P411*'Opportunity List'!$AE411</f>
        <v>768343865.9702487</v>
      </c>
      <c r="AL411" s="59">
        <v>8760</v>
      </c>
      <c r="AM411" s="65">
        <v>0.68656482177308142</v>
      </c>
      <c r="AN411" s="65">
        <v>0.63783111732859832</v>
      </c>
      <c r="AO411" s="65">
        <v>0.91085701852724066</v>
      </c>
      <c r="AP411" s="65">
        <v>0.96256326773509304</v>
      </c>
      <c r="AQ411" s="65">
        <v>0.95287117226938634</v>
      </c>
      <c r="AR411" s="65">
        <v>0.6468555628912962</v>
      </c>
      <c r="AS411" s="65" t="e">
        <f>#VALUE!</f>
        <v>#VALUE!</v>
      </c>
      <c r="AT411" s="65" t="e">
        <f>#VALUE!</f>
        <v>#VALUE!</v>
      </c>
      <c r="AU411" s="65" t="e">
        <f>#VALUE!</f>
        <v>#VALUE!</v>
      </c>
      <c r="AV411" s="65" t="e">
        <f>#VALUE!</f>
        <v>#VALUE!</v>
      </c>
      <c r="AW411" s="65" t="e">
        <f>#VALUE!</f>
        <v>#VALUE!</v>
      </c>
      <c r="AX411" s="56" t="str">
        <f>IF('Opportunity List'!$AY411&lt;=0.1,"Early",IF(AND('Opportunity List'!$AY411&gt;0.1,'Opportunity List'!$AY411&lt;=0.25),"Establishing","Mature"))</f>
        <v>Establishing</v>
      </c>
      <c r="AY411" s="105">
        <v>0.25</v>
      </c>
      <c r="AZ411" s="11"/>
      <c r="BA411" s="11"/>
      <c r="BB411" s="11"/>
      <c r="BD411" s="11"/>
      <c r="BE411" s="11"/>
      <c r="BF411" s="11"/>
    </row>
    <row r="412" spans="1:58" x14ac:dyDescent="0.25">
      <c r="A412" s="104">
        <v>697</v>
      </c>
      <c r="B412" s="67" t="s">
        <v>290</v>
      </c>
      <c r="C412" s="56" t="s">
        <v>163</v>
      </c>
      <c r="D412" s="56" t="s">
        <v>165</v>
      </c>
      <c r="E412" s="56" t="s">
        <v>166</v>
      </c>
      <c r="F412" s="56" t="s">
        <v>2</v>
      </c>
      <c r="G412" s="56">
        <v>0</v>
      </c>
      <c r="H412" s="57">
        <v>0</v>
      </c>
      <c r="I412" s="56" t="s">
        <v>160</v>
      </c>
      <c r="J412" s="58">
        <v>63.421199994926297</v>
      </c>
      <c r="K412" s="59">
        <f>('Opportunity List'!$J412*Convert_PJ_to_MWh)/1000</f>
        <v>17616.999998590782</v>
      </c>
      <c r="L412" s="59">
        <v>1199823.4677488783</v>
      </c>
      <c r="M412" s="59">
        <f>'Opportunity List'!$N412/Convert_GJ_to_MWh</f>
        <v>29.208431973923311</v>
      </c>
      <c r="N412" s="59">
        <v>8.1134533325805709</v>
      </c>
      <c r="O412" s="60">
        <v>0.25</v>
      </c>
      <c r="P412" s="59">
        <f>'Opportunity List'!$L412*'Opportunity List'!$O412</f>
        <v>299955.86693721957</v>
      </c>
      <c r="Q412" s="60">
        <v>0.31</v>
      </c>
      <c r="R412" s="59">
        <f>'Opportunity List'!$J412*'Opportunity List'!$Q412*Convert_PJ_to_MWh</f>
        <v>5461269.9995631417</v>
      </c>
      <c r="S412" s="60">
        <v>0.86382906882563637</v>
      </c>
      <c r="T412" s="59">
        <v>12</v>
      </c>
      <c r="U412" s="59">
        <v>0</v>
      </c>
      <c r="V412" s="59">
        <f>(('Opportunity List'!$R412*'Opportunity List'!$S412)*'Opportunity List'!$O412)*'Opportunity List'!$T412</f>
        <v>14152811.334984038</v>
      </c>
      <c r="W412" s="59">
        <f>'Opportunity List'!$Y412*'Opportunity List'!$P412</f>
        <v>1179400.9445820032</v>
      </c>
      <c r="X412" s="59">
        <f>IF('Opportunity List'!$P412=0,0,IF(OR('Opportunity List'!$A412={600,601}),4.52,IF(OR('Opportunity List'!$A412={602,603,604,605}),1.9,('Opportunity List'!$V412/'Opportunity List'!$P412))))</f>
        <v>47.182978881177227</v>
      </c>
      <c r="Y412" s="59">
        <f>IF('Opportunity List'!$X412=0,0,'Opportunity List'!$X412/'Opportunity List'!$T412)</f>
        <v>3.931914906764769</v>
      </c>
      <c r="Z412" s="61">
        <f>'Opportunity List'!$W412*'Opportunity List'!$H412</f>
        <v>0</v>
      </c>
      <c r="AA412" s="61">
        <f>'Opportunity List'!$Z412+'Opportunity List'!$W412</f>
        <v>1179400.9445820032</v>
      </c>
      <c r="AB412" s="61">
        <f>IF('Opportunity List'!$F412="Electricity", 'Opportunity List'!$W412, 0)+IF('Opportunity List'!$G412="Electricity",'Opportunity List'!$Z412,0)</f>
        <v>1179400.9445820032</v>
      </c>
      <c r="AC412" s="61">
        <f>IF('Opportunity List'!$F412="Natural Gas",'Opportunity List'!$W412, 0)+IF('Opportunity List'!$G412="Natural Gas",'Opportunity List'!$Z412,0)</f>
        <v>0</v>
      </c>
      <c r="AD412" s="61">
        <f>'Opportunity List'!$Y412*VLOOKUP('Opportunity List'!$T412,'Discount rate'!$B$4:$D$45,3,FALSE)</f>
        <v>35.161881555968918</v>
      </c>
      <c r="AE412" s="59">
        <v>5000.7915831663331</v>
      </c>
      <c r="AF412" s="62" t="s">
        <v>164</v>
      </c>
      <c r="AG412" s="63">
        <v>0</v>
      </c>
      <c r="AH412" s="64">
        <f>'Opportunity List'!$AG412*VLOOKUP('Opportunity List'!$T412,'Discount rate'!$B$4:$D$45,3,FALSE)</f>
        <v>0</v>
      </c>
      <c r="AI412" s="59">
        <f>'Opportunity List'!$AE412-'Opportunity List'!$AH412</f>
        <v>5000.7915831663331</v>
      </c>
      <c r="AJ412" s="64">
        <f>'Opportunity List'!$AI412/'Opportunity List'!$AD412</f>
        <v>142.22195633092969</v>
      </c>
      <c r="AK412" s="59">
        <f>'Opportunity List'!$P412*'Opportunity List'!$AE412</f>
        <v>1500016774.7010083</v>
      </c>
      <c r="AL412" s="59">
        <v>8760</v>
      </c>
      <c r="AM412" s="65">
        <v>0.68656482177308142</v>
      </c>
      <c r="AN412" s="65">
        <v>0.63783111732859832</v>
      </c>
      <c r="AO412" s="65">
        <v>0.91085701852724066</v>
      </c>
      <c r="AP412" s="65">
        <v>0.96256326773509304</v>
      </c>
      <c r="AQ412" s="65">
        <v>0.95287117226938634</v>
      </c>
      <c r="AR412" s="65">
        <v>0.6468555628912962</v>
      </c>
      <c r="AS412" s="65" t="e">
        <f>#VALUE!</f>
        <v>#VALUE!</v>
      </c>
      <c r="AT412" s="65" t="e">
        <f>#VALUE!</f>
        <v>#VALUE!</v>
      </c>
      <c r="AU412" s="65" t="e">
        <f>#VALUE!</f>
        <v>#VALUE!</v>
      </c>
      <c r="AV412" s="65" t="e">
        <f>#VALUE!</f>
        <v>#VALUE!</v>
      </c>
      <c r="AW412" s="65" t="e">
        <f>#VALUE!</f>
        <v>#VALUE!</v>
      </c>
      <c r="AX412" s="56" t="str">
        <f>IF('Opportunity List'!$AY412&lt;=0.1,"Early",IF(AND('Opportunity List'!$AY412&gt;0.1,'Opportunity List'!$AY412&lt;=0.25),"Establishing","Mature"))</f>
        <v>Establishing</v>
      </c>
      <c r="AY412" s="105">
        <v>0.25</v>
      </c>
      <c r="AZ412" s="11"/>
      <c r="BA412" s="11"/>
      <c r="BB412" s="11"/>
      <c r="BD412" s="11"/>
      <c r="BE412" s="11"/>
      <c r="BF412" s="11"/>
    </row>
    <row r="413" spans="1:58" x14ac:dyDescent="0.25">
      <c r="A413" s="104">
        <v>668</v>
      </c>
      <c r="B413" s="67" t="s">
        <v>296</v>
      </c>
      <c r="C413" s="56" t="s">
        <v>163</v>
      </c>
      <c r="D413" s="56" t="s">
        <v>165</v>
      </c>
      <c r="E413" s="56" t="s">
        <v>166</v>
      </c>
      <c r="F413" s="56" t="s">
        <v>2</v>
      </c>
      <c r="G413" s="56" t="s">
        <v>167</v>
      </c>
      <c r="H413" s="57">
        <v>-0.45689655172413801</v>
      </c>
      <c r="I413" s="56" t="s">
        <v>160</v>
      </c>
      <c r="J413" s="58">
        <v>63.421199994926297</v>
      </c>
      <c r="K413" s="59">
        <f>('Opportunity List'!$J413*Convert_PJ_to_MWh)/1000</f>
        <v>17616.999998590782</v>
      </c>
      <c r="L413" s="59">
        <v>1199823.4677488783</v>
      </c>
      <c r="M413" s="59">
        <f>'Opportunity List'!$N413/Convert_GJ_to_MWh</f>
        <v>29.208431973923311</v>
      </c>
      <c r="N413" s="59">
        <v>8.1134533325805709</v>
      </c>
      <c r="O413" s="60">
        <v>0.15</v>
      </c>
      <c r="P413" s="59">
        <f>'Opportunity List'!$L413*'Opportunity List'!$O413</f>
        <v>179973.52016233173</v>
      </c>
      <c r="Q413" s="60">
        <v>0.31</v>
      </c>
      <c r="R413" s="59">
        <f>'Opportunity List'!$J413*'Opportunity List'!$Q413*Convert_PJ_to_MWh</f>
        <v>5461269.9995631417</v>
      </c>
      <c r="S413" s="60">
        <v>1</v>
      </c>
      <c r="T413" s="59">
        <v>6</v>
      </c>
      <c r="U413" s="59">
        <v>0</v>
      </c>
      <c r="V413" s="59">
        <f>(('Opportunity List'!$R413*'Opportunity List'!$S413)*'Opportunity List'!$O413)*'Opportunity List'!$T413</f>
        <v>4915142.9996068273</v>
      </c>
      <c r="W413" s="59">
        <f>'Opportunity List'!$Y413*'Opportunity List'!$P413</f>
        <v>819190.49993447121</v>
      </c>
      <c r="X413" s="59">
        <f>IF('Opportunity List'!$P413=0,0,IF(OR('Opportunity List'!$A413={600,601}),4.52,IF(OR('Opportunity List'!$A413={602,603,604,605}),1.9,('Opportunity List'!$V413/'Opportunity List'!$P413))))</f>
        <v>27.310367631713198</v>
      </c>
      <c r="Y413" s="59">
        <f>IF('Opportunity List'!$X413=0,0,'Opportunity List'!$X413/'Opportunity List'!$T413)</f>
        <v>4.5517279386188667</v>
      </c>
      <c r="Z413" s="61">
        <f>'Opportunity List'!$W413*'Opportunity List'!$H413</f>
        <v>-374285.3146252326</v>
      </c>
      <c r="AA413" s="61">
        <f>'Opportunity List'!$Z413+'Opportunity List'!$W413</f>
        <v>444905.18530923862</v>
      </c>
      <c r="AB413" s="61">
        <f>IF('Opportunity List'!$F413="Electricity", 'Opportunity List'!$W413, 0)+IF('Opportunity List'!$G413="Electricity",'Opportunity List'!$Z413,0)</f>
        <v>819190.49993447121</v>
      </c>
      <c r="AC413" s="61">
        <f>IF('Opportunity List'!$F413="Natural Gas",'Opportunity List'!$W413, 0)+IF('Opportunity List'!$G413="Natural Gas",'Opportunity List'!$Z413,0)</f>
        <v>-374285.3146252326</v>
      </c>
      <c r="AD413" s="61">
        <f>'Opportunity List'!$Y413*VLOOKUP('Opportunity List'!$T413,'Discount rate'!$B$4:$D$45,3,FALSE)</f>
        <v>26.247719678502015</v>
      </c>
      <c r="AE413" s="59">
        <v>3958.7174348697399</v>
      </c>
      <c r="AF413" s="62" t="s">
        <v>164</v>
      </c>
      <c r="AG413" s="63">
        <v>0</v>
      </c>
      <c r="AH413" s="64">
        <f>'Opportunity List'!$AG413*VLOOKUP('Opportunity List'!$T413,'Discount rate'!$B$4:$D$45,3,FALSE)</f>
        <v>0</v>
      </c>
      <c r="AI413" s="59">
        <f>'Opportunity List'!$AE413-'Opportunity List'!$AH413</f>
        <v>3958.7174348697399</v>
      </c>
      <c r="AJ413" s="64">
        <f>'Opportunity List'!$AI413/'Opportunity List'!$AD413</f>
        <v>150.82138499490665</v>
      </c>
      <c r="AK413" s="59">
        <f>'Opportunity List'!$P413*'Opportunity List'!$AE413</f>
        <v>712464312.08150327</v>
      </c>
      <c r="AL413" s="59">
        <v>8760</v>
      </c>
      <c r="AM413" s="65">
        <v>0.68656482177308142</v>
      </c>
      <c r="AN413" s="65">
        <v>0.63783111732859832</v>
      </c>
      <c r="AO413" s="65">
        <v>0.91085701852724066</v>
      </c>
      <c r="AP413" s="65">
        <v>0.96256326773509304</v>
      </c>
      <c r="AQ413" s="65">
        <v>0.95287117226938634</v>
      </c>
      <c r="AR413" s="65">
        <v>0.6468555628912962</v>
      </c>
      <c r="AS413" s="65" t="e">
        <f>#VALUE!</f>
        <v>#VALUE!</v>
      </c>
      <c r="AT413" s="65" t="e">
        <f>#VALUE!</f>
        <v>#VALUE!</v>
      </c>
      <c r="AU413" s="65" t="e">
        <f>#VALUE!</f>
        <v>#VALUE!</v>
      </c>
      <c r="AV413" s="65" t="e">
        <f>#VALUE!</f>
        <v>#VALUE!</v>
      </c>
      <c r="AW413" s="65" t="e">
        <f>#VALUE!</f>
        <v>#VALUE!</v>
      </c>
      <c r="AX413" s="56" t="str">
        <f>IF('Opportunity List'!$AY413&lt;=0.1,"Early",IF(AND('Opportunity List'!$AY413&gt;0.1,'Opportunity List'!$AY413&lt;=0.25),"Establishing","Mature"))</f>
        <v>Establishing</v>
      </c>
      <c r="AY413" s="105">
        <v>0.25</v>
      </c>
      <c r="AZ413" s="11"/>
      <c r="BA413" s="11"/>
      <c r="BB413" s="11"/>
      <c r="BD413" s="11"/>
      <c r="BE413" s="11"/>
      <c r="BF413" s="11"/>
    </row>
    <row r="414" spans="1:58" x14ac:dyDescent="0.25">
      <c r="A414" s="104">
        <v>700</v>
      </c>
      <c r="B414" s="67" t="s">
        <v>297</v>
      </c>
      <c r="C414" s="56" t="s">
        <v>163</v>
      </c>
      <c r="D414" s="56" t="s">
        <v>165</v>
      </c>
      <c r="E414" s="56" t="s">
        <v>166</v>
      </c>
      <c r="F414" s="56" t="s">
        <v>2</v>
      </c>
      <c r="G414" s="56" t="s">
        <v>167</v>
      </c>
      <c r="H414" s="57">
        <v>-1.2222222222222201</v>
      </c>
      <c r="I414" s="56" t="s">
        <v>160</v>
      </c>
      <c r="J414" s="58">
        <v>63.421199994926297</v>
      </c>
      <c r="K414" s="59">
        <f>('Opportunity List'!$J414*Convert_PJ_to_MWh)/1000</f>
        <v>17616.999998590782</v>
      </c>
      <c r="L414" s="59">
        <v>1199823.4677488783</v>
      </c>
      <c r="M414" s="59">
        <f>'Opportunity List'!$N414/Convert_GJ_to_MWh</f>
        <v>29.208431973923311</v>
      </c>
      <c r="N414" s="59">
        <v>8.1134533325805709</v>
      </c>
      <c r="O414" s="60">
        <v>0.15</v>
      </c>
      <c r="P414" s="59">
        <f>'Opportunity List'!$L414*'Opportunity List'!$O414</f>
        <v>179973.52016233173</v>
      </c>
      <c r="Q414" s="60">
        <v>0.31</v>
      </c>
      <c r="R414" s="59">
        <f>'Opportunity List'!$J414*'Opportunity List'!$Q414*Convert_PJ_to_MWh</f>
        <v>5461269.9995631417</v>
      </c>
      <c r="S414" s="60">
        <v>1</v>
      </c>
      <c r="T414" s="59">
        <v>12</v>
      </c>
      <c r="U414" s="59">
        <v>0</v>
      </c>
      <c r="V414" s="59">
        <f>(('Opportunity List'!$R414*'Opportunity List'!$S414)*'Opportunity List'!$O414)*'Opportunity List'!$T414</f>
        <v>9830285.9992136545</v>
      </c>
      <c r="W414" s="59">
        <f>'Opportunity List'!$Y414*'Opportunity List'!$P414</f>
        <v>819190.49993447121</v>
      </c>
      <c r="X414" s="59">
        <f>IF('Opportunity List'!$P414=0,0,IF(OR('Opportunity List'!$A414={600,601}),4.52,IF(OR('Opportunity List'!$A414={602,603,604,605}),1.9,('Opportunity List'!$V414/'Opportunity List'!$P414))))</f>
        <v>54.620735263426397</v>
      </c>
      <c r="Y414" s="59">
        <f>IF('Opportunity List'!$X414=0,0,'Opportunity List'!$X414/'Opportunity List'!$T414)</f>
        <v>4.5517279386188667</v>
      </c>
      <c r="Z414" s="61">
        <f>'Opportunity List'!$W414*'Opportunity List'!$H414</f>
        <v>-1001232.8332532409</v>
      </c>
      <c r="AA414" s="61">
        <f>'Opportunity List'!$Z414+'Opportunity List'!$W414</f>
        <v>-182042.3333187697</v>
      </c>
      <c r="AB414" s="61">
        <f>IF('Opportunity List'!$F414="Electricity", 'Opportunity List'!$W414, 0)+IF('Opportunity List'!$G414="Electricity",'Opportunity List'!$Z414,0)</f>
        <v>819190.49993447121</v>
      </c>
      <c r="AC414" s="61">
        <f>IF('Opportunity List'!$F414="Natural Gas",'Opportunity List'!$W414, 0)+IF('Opportunity List'!$G414="Natural Gas",'Opportunity List'!$Z414,0)</f>
        <v>-1001232.8332532409</v>
      </c>
      <c r="AD414" s="61">
        <f>'Opportunity List'!$Y414*VLOOKUP('Opportunity List'!$T414,'Discount rate'!$B$4:$D$45,3,FALSE)</f>
        <v>40.704675062360437</v>
      </c>
      <c r="AE414" s="59">
        <v>3793.3827655310624</v>
      </c>
      <c r="AF414" s="62" t="s">
        <v>168</v>
      </c>
      <c r="AG414" s="63">
        <v>0</v>
      </c>
      <c r="AH414" s="64">
        <f>'Opportunity List'!$AG414*VLOOKUP('Opportunity List'!$T414,'Discount rate'!$B$4:$D$45,3,FALSE)</f>
        <v>0</v>
      </c>
      <c r="AI414" s="59">
        <f>'Opportunity List'!$AE414-'Opportunity List'!$AH414</f>
        <v>3793.3827655310624</v>
      </c>
      <c r="AJ414" s="64">
        <f>'Opportunity List'!$AI414/'Opportunity List'!$AD414</f>
        <v>93.192803031089639</v>
      </c>
      <c r="AK414" s="59">
        <f>'Opportunity List'!$P414*'Opportunity List'!$AE414</f>
        <v>682708449.63574636</v>
      </c>
      <c r="AL414" s="59">
        <v>8760</v>
      </c>
      <c r="AM414" s="65">
        <v>0.68656482177308142</v>
      </c>
      <c r="AN414" s="65">
        <v>0.63783111732859832</v>
      </c>
      <c r="AO414" s="65">
        <v>0.91085701852724066</v>
      </c>
      <c r="AP414" s="65">
        <v>0.96256326773509304</v>
      </c>
      <c r="AQ414" s="65">
        <v>0.95287117226938634</v>
      </c>
      <c r="AR414" s="65">
        <v>0.6468555628912962</v>
      </c>
      <c r="AS414" s="65" t="e">
        <f>#VALUE!</f>
        <v>#VALUE!</v>
      </c>
      <c r="AT414" s="65" t="e">
        <f>#VALUE!</f>
        <v>#VALUE!</v>
      </c>
      <c r="AU414" s="65" t="e">
        <f>#VALUE!</f>
        <v>#VALUE!</v>
      </c>
      <c r="AV414" s="65" t="e">
        <f>#VALUE!</f>
        <v>#VALUE!</v>
      </c>
      <c r="AW414" s="65" t="e">
        <f>#VALUE!</f>
        <v>#VALUE!</v>
      </c>
      <c r="AX414" s="56" t="str">
        <f>IF('Opportunity List'!$AY414&lt;=0.1,"Early",IF(AND('Opportunity List'!$AY414&gt;0.1,'Opportunity List'!$AY414&lt;=0.25),"Establishing","Mature"))</f>
        <v>Establishing</v>
      </c>
      <c r="AY414" s="105">
        <v>0.25</v>
      </c>
      <c r="AZ414" s="11"/>
      <c r="BA414" s="11"/>
      <c r="BB414" s="11"/>
      <c r="BD414" s="11"/>
      <c r="BE414" s="11"/>
      <c r="BF414" s="11"/>
    </row>
    <row r="415" spans="1:58" x14ac:dyDescent="0.25">
      <c r="A415" s="104">
        <v>0</v>
      </c>
      <c r="B415" s="67" t="s">
        <v>298</v>
      </c>
      <c r="C415" s="56" t="s">
        <v>163</v>
      </c>
      <c r="D415" s="56" t="s">
        <v>165</v>
      </c>
      <c r="E415" s="56" t="s">
        <v>166</v>
      </c>
      <c r="F415" s="56" t="s">
        <v>2</v>
      </c>
      <c r="G415" s="56" t="s">
        <v>167</v>
      </c>
      <c r="H415" s="57">
        <v>-1.2222222222222201</v>
      </c>
      <c r="I415" s="56" t="s">
        <v>160</v>
      </c>
      <c r="J415" s="58">
        <v>63.421199994926297</v>
      </c>
      <c r="K415" s="59">
        <f>('Opportunity List'!$J415*Convert_PJ_to_MWh)/1000</f>
        <v>17616.999998590782</v>
      </c>
      <c r="L415" s="59">
        <v>1199823.4677488783</v>
      </c>
      <c r="M415" s="59">
        <f>'Opportunity List'!$N415/Convert_GJ_to_MWh</f>
        <v>29.208431973923311</v>
      </c>
      <c r="N415" s="59">
        <v>8.1134533325805709</v>
      </c>
      <c r="O415" s="60">
        <v>5.4090090472201889E-2</v>
      </c>
      <c r="P415" s="59">
        <f>'Opportunity List'!$L415*'Opportunity List'!$O415</f>
        <v>64898.55992120783</v>
      </c>
      <c r="Q415" s="60">
        <v>0.31</v>
      </c>
      <c r="R415" s="59">
        <f>'Opportunity List'!$J415*'Opportunity List'!$Q415*Convert_PJ_to_MWh</f>
        <v>5461269.9995631417</v>
      </c>
      <c r="S415" s="60">
        <v>1</v>
      </c>
      <c r="T415" s="59">
        <v>12</v>
      </c>
      <c r="U415" s="59">
        <v>0</v>
      </c>
      <c r="V415" s="59">
        <f>(('Opportunity List'!$R415*'Opportunity List'!$S415)*'Opportunity List'!$O415)*'Opportunity List'!$T415</f>
        <v>3544807.0604339079</v>
      </c>
      <c r="W415" s="59">
        <f>'Opportunity List'!$Y415*'Opportunity List'!$P415</f>
        <v>295400.58836949233</v>
      </c>
      <c r="X415" s="59">
        <f>IF('Opportunity List'!$P415=0,0,IF(OR('Opportunity List'!$A415={600,601}),4.52,IF(OR('Opportunity List'!$A415={602,603,604,605}),1.9,('Opportunity List'!$V415/'Opportunity List'!$P415))))</f>
        <v>54.620735263426404</v>
      </c>
      <c r="Y415" s="59">
        <f>IF('Opportunity List'!$X415=0,0,'Opportunity List'!$X415/'Opportunity List'!$T415)</f>
        <v>4.5517279386188667</v>
      </c>
      <c r="Z415" s="61">
        <f>'Opportunity List'!$W415*'Opportunity List'!$H415</f>
        <v>-361045.1635627122</v>
      </c>
      <c r="AA415" s="61">
        <f>'Opportunity List'!$Z415+'Opportunity List'!$W415</f>
        <v>-65644.575193219876</v>
      </c>
      <c r="AB415" s="61">
        <f>IF('Opportunity List'!$F415="Electricity", 'Opportunity List'!$W415, 0)+IF('Opportunity List'!$G415="Electricity",'Opportunity List'!$Z415,0)</f>
        <v>295400.58836949233</v>
      </c>
      <c r="AC415" s="61">
        <f>IF('Opportunity List'!$F415="Natural Gas",'Opportunity List'!$W415, 0)+IF('Opportunity List'!$G415="Natural Gas",'Opportunity List'!$Z415,0)</f>
        <v>-361045.1635627122</v>
      </c>
      <c r="AD415" s="61">
        <f>'Opportunity List'!$Y415*VLOOKUP('Opportunity List'!$T415,'Discount rate'!$B$4:$D$45,3,FALSE)</f>
        <v>40.704675062360437</v>
      </c>
      <c r="AE415" s="59">
        <v>1435.617234468938</v>
      </c>
      <c r="AF415" s="62" t="s">
        <v>168</v>
      </c>
      <c r="AG415" s="69">
        <v>0</v>
      </c>
      <c r="AH415" s="64">
        <f>'Opportunity List'!$AG415*VLOOKUP('Opportunity List'!$T415,'Discount rate'!$B$4:$D$45,3,FALSE)</f>
        <v>0</v>
      </c>
      <c r="AI415" s="59">
        <f>'Opportunity List'!$AE415-'Opportunity List'!$AH415</f>
        <v>1435.617234468938</v>
      </c>
      <c r="AJ415" s="64">
        <f>'Opportunity List'!$AI415/'Opportunity List'!$AD415</f>
        <v>35.269099489666523</v>
      </c>
      <c r="AK415" s="59">
        <f>'Opportunity List'!$P415*'Opportunity List'!$AE415</f>
        <v>93169491.115101039</v>
      </c>
      <c r="AL415" s="59">
        <v>8760</v>
      </c>
      <c r="AM415" s="65">
        <v>0.68656482177308142</v>
      </c>
      <c r="AN415" s="65">
        <v>0.63783111732859832</v>
      </c>
      <c r="AO415" s="65">
        <v>0.91085701852724066</v>
      </c>
      <c r="AP415" s="65">
        <v>0.96256326773509304</v>
      </c>
      <c r="AQ415" s="65">
        <v>0.95287117226938634</v>
      </c>
      <c r="AR415" s="65">
        <v>0.6468555628912962</v>
      </c>
      <c r="AS415" s="65" t="e">
        <f>#VALUE!</f>
        <v>#VALUE!</v>
      </c>
      <c r="AT415" s="65" t="e">
        <f>#VALUE!</f>
        <v>#VALUE!</v>
      </c>
      <c r="AU415" s="65" t="e">
        <f>#VALUE!</f>
        <v>#VALUE!</v>
      </c>
      <c r="AV415" s="65" t="e">
        <f>#VALUE!</f>
        <v>#VALUE!</v>
      </c>
      <c r="AW415" s="65" t="e">
        <f>#VALUE!</f>
        <v>#VALUE!</v>
      </c>
      <c r="AX415" s="56" t="str">
        <f>IF('Opportunity List'!$AY415&lt;=0.1,"Early",IF(AND('Opportunity List'!$AY415&gt;0.1,'Opportunity List'!$AY415&lt;=0.25),"Establishing","Mature"))</f>
        <v>Establishing</v>
      </c>
      <c r="AY415" s="105">
        <v>0.25</v>
      </c>
      <c r="AZ415" s="11"/>
      <c r="BA415" s="11"/>
      <c r="BB415" s="11"/>
      <c r="BD415" s="11"/>
      <c r="BE415" s="11"/>
      <c r="BF415" s="11"/>
    </row>
    <row r="416" spans="1:58" x14ac:dyDescent="0.25">
      <c r="A416" s="104">
        <v>603</v>
      </c>
      <c r="B416" s="67" t="s">
        <v>303</v>
      </c>
      <c r="C416" s="56" t="s">
        <v>163</v>
      </c>
      <c r="D416" s="56" t="s">
        <v>165</v>
      </c>
      <c r="E416" s="56" t="s">
        <v>166</v>
      </c>
      <c r="F416" s="56" t="s">
        <v>2</v>
      </c>
      <c r="G416" s="56">
        <v>0</v>
      </c>
      <c r="H416" s="57">
        <v>0</v>
      </c>
      <c r="I416" s="56" t="s">
        <v>160</v>
      </c>
      <c r="J416" s="58">
        <v>63.421199994926297</v>
      </c>
      <c r="K416" s="59">
        <f>('Opportunity List'!$J416*Convert_PJ_to_MWh)/1000</f>
        <v>17616.999998590782</v>
      </c>
      <c r="L416" s="59">
        <v>1199823.4677488783</v>
      </c>
      <c r="M416" s="59">
        <f>'Opportunity List'!$N416/Convert_GJ_to_MWh</f>
        <v>29.208431973923311</v>
      </c>
      <c r="N416" s="59">
        <v>8.1134533325805709</v>
      </c>
      <c r="O416" s="60">
        <v>6.8750000000000006E-2</v>
      </c>
      <c r="P416" s="59">
        <f>'Opportunity List'!$L416*'Opportunity List'!$O416</f>
        <v>82487.863407735393</v>
      </c>
      <c r="Q416" s="60">
        <v>0.33</v>
      </c>
      <c r="R416" s="59">
        <f>'Opportunity List'!$J416*'Opportunity List'!$Q416*Convert_PJ_to_MWh</f>
        <v>5813609.999534958</v>
      </c>
      <c r="S416" s="60">
        <v>0.14899999999999999</v>
      </c>
      <c r="T416" s="59">
        <v>7</v>
      </c>
      <c r="U416" s="59">
        <v>0</v>
      </c>
      <c r="V416" s="59">
        <f>(('Opportunity List'!$R416*'Opportunity List'!$S416)*'Opportunity List'!$O416)*'Opportunity List'!$T416</f>
        <v>416872.17202915356</v>
      </c>
      <c r="W416" s="59">
        <f>'Opportunity List'!$Y416*'Opportunity List'!$P416</f>
        <v>22389.562924956746</v>
      </c>
      <c r="X416" s="59">
        <f>IF('Opportunity List'!$P416=0,0,IF(OR('Opportunity List'!$A416={600,601}),4.52,IF(OR('Opportunity List'!$A416={602,603,604,605}),1.9,('Opportunity List'!$V416/'Opportunity List'!$P416))))</f>
        <v>1.9</v>
      </c>
      <c r="Y416" s="59">
        <f>IF('Opportunity List'!$X416=0,0,'Opportunity List'!$X416/'Opportunity List'!$T416)</f>
        <v>0.27142857142857141</v>
      </c>
      <c r="Z416" s="61">
        <f>'Opportunity List'!$W416*'Opportunity List'!$H416</f>
        <v>0</v>
      </c>
      <c r="AA416" s="61">
        <f>'Opportunity List'!$Z416+'Opportunity List'!$W416</f>
        <v>22389.562924956746</v>
      </c>
      <c r="AB416" s="61">
        <f>IF('Opportunity List'!$F416="Electricity", 'Opportunity List'!$W416, 0)+IF('Opportunity List'!$G416="Electricity",'Opportunity List'!$Z416,0)</f>
        <v>22389.562924956746</v>
      </c>
      <c r="AC416" s="61">
        <f>IF('Opportunity List'!$F416="Natural Gas",'Opportunity List'!$W416, 0)+IF('Opportunity List'!$G416="Natural Gas",'Opportunity List'!$Z416,0)</f>
        <v>0</v>
      </c>
      <c r="AD416" s="61">
        <f>'Opportunity List'!$Y416*VLOOKUP('Opportunity List'!$T416,'Discount rate'!$B$4:$D$45,3,FALSE)</f>
        <v>1.7342356947332176</v>
      </c>
      <c r="AE416" s="59">
        <v>69.859719438877761</v>
      </c>
      <c r="AF416" s="62" t="s">
        <v>164</v>
      </c>
      <c r="AG416" s="63">
        <v>0</v>
      </c>
      <c r="AH416" s="64">
        <f>'Opportunity List'!$AG416*VLOOKUP('Opportunity List'!$T416,'Discount rate'!$B$4:$D$45,3,FALSE)</f>
        <v>0</v>
      </c>
      <c r="AI416" s="59">
        <f>'Opportunity List'!$AE416-'Opportunity List'!$AH416</f>
        <v>69.859719438877761</v>
      </c>
      <c r="AJ416" s="64">
        <f>'Opportunity List'!$AI416/'Opportunity List'!$AD416</f>
        <v>40.28271338840392</v>
      </c>
      <c r="AK416" s="59">
        <f>'Opportunity List'!$P416*'Opportunity List'!$AE416</f>
        <v>5762578.9947768655</v>
      </c>
      <c r="AL416" s="59">
        <v>0</v>
      </c>
      <c r="AM416" s="65">
        <v>0</v>
      </c>
      <c r="AN416" s="65">
        <v>0</v>
      </c>
      <c r="AO416" s="65">
        <v>0</v>
      </c>
      <c r="AP416" s="65">
        <v>0</v>
      </c>
      <c r="AQ416" s="65">
        <v>0</v>
      </c>
      <c r="AR416" s="65">
        <v>0</v>
      </c>
      <c r="AS416" s="65" t="e">
        <f>#VALUE!</f>
        <v>#VALUE!</v>
      </c>
      <c r="AT416" s="65" t="e">
        <f>#VALUE!</f>
        <v>#VALUE!</v>
      </c>
      <c r="AU416" s="65" t="e">
        <f>#VALUE!</f>
        <v>#VALUE!</v>
      </c>
      <c r="AV416" s="65" t="e">
        <f>#VALUE!</f>
        <v>#VALUE!</v>
      </c>
      <c r="AW416" s="65" t="e">
        <f>#VALUE!</f>
        <v>#VALUE!</v>
      </c>
      <c r="AX416" s="56" t="str">
        <f>IF('Opportunity List'!$AY416&lt;=0.1,"Early",IF(AND('Opportunity List'!$AY416&gt;0.1,'Opportunity List'!$AY416&lt;=0.25),"Establishing","Mature"))</f>
        <v>Establishing</v>
      </c>
      <c r="AY416" s="105">
        <v>0.25</v>
      </c>
      <c r="AZ416" s="11"/>
      <c r="BA416" s="11"/>
      <c r="BB416" s="11"/>
      <c r="BD416" s="11"/>
      <c r="BE416" s="11"/>
      <c r="BF416" s="11"/>
    </row>
    <row r="417" spans="1:58" x14ac:dyDescent="0.25">
      <c r="A417" s="104">
        <v>643</v>
      </c>
      <c r="B417" s="67" t="s">
        <v>246</v>
      </c>
      <c r="C417" s="70" t="s">
        <v>156</v>
      </c>
      <c r="D417" s="56" t="s">
        <v>157</v>
      </c>
      <c r="E417" s="56" t="s">
        <v>189</v>
      </c>
      <c r="F417" s="56" t="s">
        <v>2</v>
      </c>
      <c r="G417" s="56">
        <v>0</v>
      </c>
      <c r="H417" s="57">
        <v>0</v>
      </c>
      <c r="I417" s="56" t="s">
        <v>160</v>
      </c>
      <c r="J417" s="58">
        <v>75.503770373787916</v>
      </c>
      <c r="K417" s="59">
        <f>('Opportunity List'!$J417*Convert_PJ_to_MWh)/1000</f>
        <v>20973.269548274591</v>
      </c>
      <c r="L417" s="59">
        <v>1868883.9061509008</v>
      </c>
      <c r="M417" s="59">
        <f>'Opportunity List'!$N417/Convert_GJ_to_MWh</f>
        <v>26.700101963769566</v>
      </c>
      <c r="N417" s="59">
        <v>7.4166949958693458</v>
      </c>
      <c r="O417" s="60">
        <v>1</v>
      </c>
      <c r="P417" s="59">
        <f>'Opportunity List'!$L417*'Opportunity List'!$O417</f>
        <v>1868883.9061509008</v>
      </c>
      <c r="Q417" s="60">
        <v>0.5</v>
      </c>
      <c r="R417" s="59">
        <f>'Opportunity List'!$J417*'Opportunity List'!$Q417*Convert_PJ_to_MWh</f>
        <v>10486634.774137296</v>
      </c>
      <c r="S417" s="60">
        <v>0.02</v>
      </c>
      <c r="T417" s="59">
        <v>21</v>
      </c>
      <c r="U417" s="59">
        <v>0</v>
      </c>
      <c r="V417" s="59">
        <f>(('Opportunity List'!$R417*'Opportunity List'!$S417)*'Opportunity List'!$O417)*'Opportunity List'!$T417</f>
        <v>4404386.6051376639</v>
      </c>
      <c r="W417" s="59">
        <f>'Opportunity List'!$Y417*'Opportunity List'!$P417</f>
        <v>209732.69548274588</v>
      </c>
      <c r="X417" s="59">
        <f>IF('Opportunity List'!$P417=0,0,IF(OR('Opportunity List'!$A417={600,601}),4.52,IF(OR('Opportunity List'!$A417={602,603,604,605}),1.9,('Opportunity List'!$V417/'Opportunity List'!$P417))))</f>
        <v>2.3566935274266507</v>
      </c>
      <c r="Y417" s="59">
        <f>IF('Opportunity List'!$X417=0,0,'Opportunity List'!$X417/'Opportunity List'!$T417)</f>
        <v>0.11222350130603098</v>
      </c>
      <c r="Z417" s="61">
        <f>'Opportunity List'!$W417*'Opportunity List'!$H417</f>
        <v>0</v>
      </c>
      <c r="AA417" s="61">
        <f>'Opportunity List'!$Z417+'Opportunity List'!$W417</f>
        <v>209732.69548274588</v>
      </c>
      <c r="AB417" s="61">
        <f>IF('Opportunity List'!$F417="Electricity", 'Opportunity List'!$W417, 0)+IF('Opportunity List'!$G417="Electricity",'Opportunity List'!$Z417,0)</f>
        <v>209732.69548274588</v>
      </c>
      <c r="AC417" s="61">
        <f>IF('Opportunity List'!$F417="Natural Gas",'Opportunity List'!$W417, 0)+IF('Opportunity List'!$G417="Natural Gas",'Opportunity List'!$Z417,0)</f>
        <v>0</v>
      </c>
      <c r="AD417" s="61">
        <f>'Opportunity List'!$Y417*VLOOKUP('Opportunity List'!$T417,'Discount rate'!$B$4:$D$45,3,FALSE)</f>
        <v>1.3282243170292318</v>
      </c>
      <c r="AE417" s="59">
        <v>30.552147239263807</v>
      </c>
      <c r="AF417" s="62" t="s">
        <v>168</v>
      </c>
      <c r="AG417" s="63">
        <v>0</v>
      </c>
      <c r="AH417" s="64">
        <f>'Opportunity List'!$AG417*VLOOKUP('Opportunity List'!$T417,'Discount rate'!$B$4:$D$45,3,FALSE)</f>
        <v>0</v>
      </c>
      <c r="AI417" s="59">
        <f>'Opportunity List'!$AE417-'Opportunity List'!$AH417</f>
        <v>30.552147239263807</v>
      </c>
      <c r="AJ417" s="64">
        <f>'Opportunity List'!$AI417/'Opportunity List'!$AD417</f>
        <v>23.002249580551393</v>
      </c>
      <c r="AK417" s="59">
        <f>'Opportunity List'!$P417*'Opportunity List'!$AE417</f>
        <v>57098416.273812801</v>
      </c>
      <c r="AL417" s="59">
        <v>8760</v>
      </c>
      <c r="AM417" s="65">
        <v>0.67949868229354682</v>
      </c>
      <c r="AN417" s="65">
        <v>0.67080045967919577</v>
      </c>
      <c r="AO417" s="65">
        <v>0.86677251227691754</v>
      </c>
      <c r="AP417" s="65">
        <v>0.95097436092039889</v>
      </c>
      <c r="AQ417" s="65">
        <v>0.58367125514276208</v>
      </c>
      <c r="AR417" s="65">
        <v>0.950343804017037</v>
      </c>
      <c r="AS417" s="65" t="e">
        <f>#VALUE!</f>
        <v>#VALUE!</v>
      </c>
      <c r="AT417" s="65" t="e">
        <f>#VALUE!</f>
        <v>#VALUE!</v>
      </c>
      <c r="AU417" s="65" t="e">
        <f>#VALUE!</f>
        <v>#VALUE!</v>
      </c>
      <c r="AV417" s="65" t="e">
        <f>#VALUE!</f>
        <v>#VALUE!</v>
      </c>
      <c r="AW417" s="65" t="e">
        <f>#VALUE!</f>
        <v>#VALUE!</v>
      </c>
      <c r="AX417" s="56" t="str">
        <f>IF('Opportunity List'!$AY417&lt;=0.1,"Early",IF(AND('Opportunity List'!$AY417&gt;0.1,'Opportunity List'!$AY417&lt;=0.25),"Establishing","Mature"))</f>
        <v>Establishing</v>
      </c>
      <c r="AY417" s="105">
        <v>0.25</v>
      </c>
      <c r="AZ417" s="11"/>
      <c r="BA417" s="11"/>
      <c r="BB417" s="11"/>
      <c r="BD417" s="11"/>
      <c r="BE417" s="11"/>
      <c r="BF417" s="11"/>
    </row>
    <row r="418" spans="1:58" x14ac:dyDescent="0.25">
      <c r="A418" s="104">
        <v>649</v>
      </c>
      <c r="B418" s="67" t="s">
        <v>253</v>
      </c>
      <c r="C418" s="70" t="s">
        <v>156</v>
      </c>
      <c r="D418" s="56" t="s">
        <v>157</v>
      </c>
      <c r="E418" s="56" t="s">
        <v>189</v>
      </c>
      <c r="F418" s="56" t="s">
        <v>2</v>
      </c>
      <c r="G418" s="56">
        <v>0</v>
      </c>
      <c r="H418" s="57">
        <v>0</v>
      </c>
      <c r="I418" s="56" t="s">
        <v>160</v>
      </c>
      <c r="J418" s="58">
        <v>75.503770373787916</v>
      </c>
      <c r="K418" s="59">
        <f>('Opportunity List'!$J418*Convert_PJ_to_MWh)/1000</f>
        <v>20973.269548274591</v>
      </c>
      <c r="L418" s="59">
        <v>1868883.9061509008</v>
      </c>
      <c r="M418" s="59">
        <f>'Opportunity List'!$N418/Convert_GJ_to_MWh</f>
        <v>26.700101963769566</v>
      </c>
      <c r="N418" s="59">
        <v>7.4166949958693458</v>
      </c>
      <c r="O418" s="60">
        <v>1</v>
      </c>
      <c r="P418" s="59">
        <f>'Opportunity List'!$L418*'Opportunity List'!$O418</f>
        <v>1868883.9061509008</v>
      </c>
      <c r="Q418" s="60">
        <v>0.5</v>
      </c>
      <c r="R418" s="59">
        <f>'Opportunity List'!$J418*'Opportunity List'!$Q418*Convert_PJ_to_MWh</f>
        <v>10486634.774137296</v>
      </c>
      <c r="S418" s="60">
        <v>0.03</v>
      </c>
      <c r="T418" s="59">
        <v>17</v>
      </c>
      <c r="U418" s="59">
        <v>0</v>
      </c>
      <c r="V418" s="59">
        <f>(('Opportunity List'!$R418*'Opportunity List'!$S418)*'Opportunity List'!$O418)*'Opportunity List'!$T418</f>
        <v>5348183.7348100208</v>
      </c>
      <c r="W418" s="59">
        <f>'Opportunity List'!$Y418*'Opportunity List'!$P418</f>
        <v>314599.04322411888</v>
      </c>
      <c r="X418" s="59">
        <f>IF('Opportunity List'!$P418=0,0,IF(OR('Opportunity List'!$A418={600,601}),4.52,IF(OR('Opportunity List'!$A418={602,603,604,605}),1.9,('Opportunity List'!$V418/'Opportunity List'!$P418))))</f>
        <v>2.8616992833037904</v>
      </c>
      <c r="Y418" s="59">
        <f>IF('Opportunity List'!$X418=0,0,'Opportunity List'!$X418/'Opportunity List'!$T418)</f>
        <v>0.1683352519590465</v>
      </c>
      <c r="Z418" s="61">
        <f>'Opportunity List'!$W418*'Opportunity List'!$H418</f>
        <v>0</v>
      </c>
      <c r="AA418" s="61">
        <f>'Opportunity List'!$Z418+'Opportunity List'!$W418</f>
        <v>314599.04322411888</v>
      </c>
      <c r="AB418" s="61">
        <f>IF('Opportunity List'!$F418="Electricity", 'Opportunity List'!$W418, 0)+IF('Opportunity List'!$G418="Electricity",'Opportunity List'!$Z418,0)</f>
        <v>314599.04322411888</v>
      </c>
      <c r="AC418" s="61">
        <f>IF('Opportunity List'!$F418="Natural Gas",'Opportunity List'!$W418, 0)+IF('Opportunity List'!$G418="Natural Gas",'Opportunity List'!$Z418,0)</f>
        <v>0</v>
      </c>
      <c r="AD418" s="61">
        <f>'Opportunity List'!$Y418*VLOOKUP('Opportunity List'!$T418,'Discount rate'!$B$4:$D$45,3,FALSE)</f>
        <v>1.8118298544803171</v>
      </c>
      <c r="AE418" s="59">
        <v>40.736196319018411</v>
      </c>
      <c r="AF418" s="62" t="s">
        <v>168</v>
      </c>
      <c r="AG418" s="63">
        <v>0</v>
      </c>
      <c r="AH418" s="64">
        <f>'Opportunity List'!$AG418*VLOOKUP('Opportunity List'!$T418,'Discount rate'!$B$4:$D$45,3,FALSE)</f>
        <v>0</v>
      </c>
      <c r="AI418" s="59">
        <f>'Opportunity List'!$AE418-'Opportunity List'!$AH418</f>
        <v>40.736196319018411</v>
      </c>
      <c r="AJ418" s="64">
        <f>'Opportunity List'!$AI418/'Opportunity List'!$AD418</f>
        <v>22.483455727526181</v>
      </c>
      <c r="AK418" s="59">
        <f>'Opportunity List'!$P418*'Opportunity List'!$AE418</f>
        <v>76131221.698417068</v>
      </c>
      <c r="AL418" s="59">
        <v>8760</v>
      </c>
      <c r="AM418" s="65">
        <v>0.67949868229354682</v>
      </c>
      <c r="AN418" s="65">
        <v>0.67080045967919577</v>
      </c>
      <c r="AO418" s="65">
        <v>0.86677251227691754</v>
      </c>
      <c r="AP418" s="65">
        <v>0.95097436092039889</v>
      </c>
      <c r="AQ418" s="65">
        <v>0.58367125514276208</v>
      </c>
      <c r="AR418" s="65">
        <v>0.950343804017037</v>
      </c>
      <c r="AS418" s="65" t="e">
        <f>#VALUE!</f>
        <v>#VALUE!</v>
      </c>
      <c r="AT418" s="65" t="e">
        <f>#VALUE!</f>
        <v>#VALUE!</v>
      </c>
      <c r="AU418" s="65" t="e">
        <f>#VALUE!</f>
        <v>#VALUE!</v>
      </c>
      <c r="AV418" s="65" t="e">
        <f>#VALUE!</f>
        <v>#VALUE!</v>
      </c>
      <c r="AW418" s="65" t="e">
        <f>#VALUE!</f>
        <v>#VALUE!</v>
      </c>
      <c r="AX418" s="56" t="str">
        <f>IF('Opportunity List'!$AY418&lt;=0.1,"Early",IF(AND('Opportunity List'!$AY418&gt;0.1,'Opportunity List'!$AY418&lt;=0.25),"Establishing","Mature"))</f>
        <v>Establishing</v>
      </c>
      <c r="AY418" s="105">
        <v>0.25</v>
      </c>
      <c r="AZ418" s="11"/>
      <c r="BA418" s="11"/>
      <c r="BB418" s="11"/>
      <c r="BD418" s="11"/>
      <c r="BE418" s="11"/>
      <c r="BF418" s="11"/>
    </row>
    <row r="419" spans="1:58" x14ac:dyDescent="0.25">
      <c r="A419" s="104">
        <v>626</v>
      </c>
      <c r="B419" s="67" t="s">
        <v>229</v>
      </c>
      <c r="C419" s="70" t="s">
        <v>156</v>
      </c>
      <c r="D419" s="56" t="s">
        <v>157</v>
      </c>
      <c r="E419" s="56" t="s">
        <v>230</v>
      </c>
      <c r="F419" s="56" t="s">
        <v>2</v>
      </c>
      <c r="G419" s="56">
        <v>0</v>
      </c>
      <c r="H419" s="57">
        <v>0</v>
      </c>
      <c r="I419" s="56" t="s">
        <v>160</v>
      </c>
      <c r="J419" s="58">
        <v>75.503770373787916</v>
      </c>
      <c r="K419" s="59">
        <f>('Opportunity List'!$J419*Convert_PJ_to_MWh)/1000</f>
        <v>20973.269548274591</v>
      </c>
      <c r="L419" s="59">
        <v>1868883.9061509008</v>
      </c>
      <c r="M419" s="59">
        <f>'Opportunity List'!$N419/Convert_GJ_to_MWh</f>
        <v>26.700101963769566</v>
      </c>
      <c r="N419" s="59">
        <v>7.4166949958693458</v>
      </c>
      <c r="O419" s="60">
        <v>1</v>
      </c>
      <c r="P419" s="59">
        <f>'Opportunity List'!$L419*'Opportunity List'!$O419</f>
        <v>1868883.9061509008</v>
      </c>
      <c r="Q419" s="60">
        <v>0.5</v>
      </c>
      <c r="R419" s="59">
        <f>'Opportunity List'!$J419*'Opportunity List'!$Q419*Convert_PJ_to_MWh</f>
        <v>10486634.774137296</v>
      </c>
      <c r="S419" s="60">
        <v>0.03</v>
      </c>
      <c r="T419" s="59">
        <v>3</v>
      </c>
      <c r="U419" s="59">
        <v>0</v>
      </c>
      <c r="V419" s="59">
        <f>(('Opportunity List'!$R419*'Opportunity List'!$S419)*'Opportunity List'!$O419)*'Opportunity List'!$T419</f>
        <v>943797.12967235665</v>
      </c>
      <c r="W419" s="59">
        <f>'Opportunity List'!$Y419*'Opportunity List'!$P419</f>
        <v>314599.04322411888</v>
      </c>
      <c r="X419" s="59">
        <f>IF('Opportunity List'!$P419=0,0,IF(OR('Opportunity List'!$A419={600,601}),4.52,IF(OR('Opportunity List'!$A419={602,603,604,605}),1.9,('Opportunity List'!$V419/'Opportunity List'!$P419))))</f>
        <v>0.50500575587713947</v>
      </c>
      <c r="Y419" s="59">
        <f>IF('Opportunity List'!$X419=0,0,'Opportunity List'!$X419/'Opportunity List'!$T419)</f>
        <v>0.1683352519590465</v>
      </c>
      <c r="Z419" s="61">
        <f>'Opportunity List'!$W419*'Opportunity List'!$H419</f>
        <v>0</v>
      </c>
      <c r="AA419" s="61">
        <f>'Opportunity List'!$Z419+'Opportunity List'!$W419</f>
        <v>314599.04322411888</v>
      </c>
      <c r="AB419" s="61">
        <f>IF('Opportunity List'!$F419="Electricity", 'Opportunity List'!$W419, 0)+IF('Opportunity List'!$G419="Electricity",'Opportunity List'!$Z419,0)</f>
        <v>314599.04322411888</v>
      </c>
      <c r="AC419" s="61">
        <f>IF('Opportunity List'!$F419="Natural Gas",'Opportunity List'!$W419, 0)+IF('Opportunity List'!$G419="Natural Gas",'Opportunity List'!$Z419,0)</f>
        <v>0</v>
      </c>
      <c r="AD419" s="61">
        <f>'Opportunity List'!$Y419*VLOOKUP('Opportunity List'!$T419,'Discount rate'!$B$4:$D$45,3,FALSE)</f>
        <v>0.61010015451604949</v>
      </c>
      <c r="AE419" s="59">
        <v>81.472392638036823</v>
      </c>
      <c r="AF419" s="62" t="s">
        <v>164</v>
      </c>
      <c r="AG419" s="63">
        <v>0</v>
      </c>
      <c r="AH419" s="64">
        <f>'Opportunity List'!$AG419*VLOOKUP('Opportunity List'!$T419,'Discount rate'!$B$4:$D$45,3,FALSE)</f>
        <v>0</v>
      </c>
      <c r="AI419" s="59">
        <f>'Opportunity List'!$AE419-'Opportunity List'!$AH419</f>
        <v>81.472392638036823</v>
      </c>
      <c r="AJ419" s="64">
        <f>'Opportunity List'!$AI419/'Opportunity List'!$AD419</f>
        <v>133.53937387979073</v>
      </c>
      <c r="AK419" s="59">
        <f>'Opportunity List'!$P419*'Opportunity List'!$AE419</f>
        <v>152262443.39683414</v>
      </c>
      <c r="AL419" s="59">
        <v>8760</v>
      </c>
      <c r="AM419" s="65">
        <v>0.67949868229354682</v>
      </c>
      <c r="AN419" s="65">
        <v>0.67080045967919577</v>
      </c>
      <c r="AO419" s="65">
        <v>0.86677251227691754</v>
      </c>
      <c r="AP419" s="65">
        <v>0.95097436092039889</v>
      </c>
      <c r="AQ419" s="65">
        <v>0.58367125514276208</v>
      </c>
      <c r="AR419" s="65">
        <v>0.950343804017037</v>
      </c>
      <c r="AS419" s="65" t="e">
        <f>#VALUE!</f>
        <v>#VALUE!</v>
      </c>
      <c r="AT419" s="65" t="e">
        <f>#VALUE!</f>
        <v>#VALUE!</v>
      </c>
      <c r="AU419" s="65" t="e">
        <f>#VALUE!</f>
        <v>#VALUE!</v>
      </c>
      <c r="AV419" s="65" t="e">
        <f>#VALUE!</f>
        <v>#VALUE!</v>
      </c>
      <c r="AW419" s="65" t="e">
        <f>#VALUE!</f>
        <v>#VALUE!</v>
      </c>
      <c r="AX419" s="56" t="str">
        <f>IF('Opportunity List'!$AY419&lt;=0.1,"Early",IF(AND('Opportunity List'!$AY419&gt;0.1,'Opportunity List'!$AY419&lt;=0.25),"Establishing","Mature"))</f>
        <v>Establishing</v>
      </c>
      <c r="AY419" s="105">
        <v>0.25</v>
      </c>
      <c r="AZ419" s="11"/>
      <c r="BA419" s="11"/>
      <c r="BB419" s="11"/>
      <c r="BD419" s="11"/>
      <c r="BE419" s="11"/>
      <c r="BF419" s="11"/>
    </row>
    <row r="420" spans="1:58" x14ac:dyDescent="0.25">
      <c r="A420" s="104">
        <v>637</v>
      </c>
      <c r="B420" s="67" t="s">
        <v>239</v>
      </c>
      <c r="C420" s="70" t="s">
        <v>156</v>
      </c>
      <c r="D420" s="56" t="s">
        <v>157</v>
      </c>
      <c r="E420" s="56" t="s">
        <v>230</v>
      </c>
      <c r="F420" s="56" t="s">
        <v>2</v>
      </c>
      <c r="G420" s="56">
        <v>0</v>
      </c>
      <c r="H420" s="57">
        <v>0</v>
      </c>
      <c r="I420" s="56" t="s">
        <v>160</v>
      </c>
      <c r="J420" s="58">
        <v>75.503770373787916</v>
      </c>
      <c r="K420" s="59">
        <f>('Opportunity List'!$J420*Convert_PJ_to_MWh)/1000</f>
        <v>20973.269548274591</v>
      </c>
      <c r="L420" s="59">
        <v>1868883.9061509008</v>
      </c>
      <c r="M420" s="59">
        <f>'Opportunity List'!$N420/Convert_GJ_to_MWh</f>
        <v>26.700101963769566</v>
      </c>
      <c r="N420" s="59">
        <v>7.4166949958693458</v>
      </c>
      <c r="O420" s="60">
        <v>0.99</v>
      </c>
      <c r="P420" s="59">
        <f>'Opportunity List'!$L420*'Opportunity List'!$O420</f>
        <v>1850195.0670893916</v>
      </c>
      <c r="Q420" s="60">
        <v>0.5</v>
      </c>
      <c r="R420" s="59">
        <f>'Opportunity List'!$J420*'Opportunity List'!$Q420*Convert_PJ_to_MWh</f>
        <v>10486634.774137296</v>
      </c>
      <c r="S420" s="60">
        <v>7.0000000000000001E-3</v>
      </c>
      <c r="T420" s="59">
        <v>12</v>
      </c>
      <c r="U420" s="59">
        <v>0</v>
      </c>
      <c r="V420" s="59">
        <f>(('Opportunity List'!$R420*'Opportunity List'!$S420)*'Opportunity List'!$O420)*'Opportunity List'!$T420</f>
        <v>872068.54781725758</v>
      </c>
      <c r="W420" s="59">
        <f>'Opportunity List'!$Y420*'Opportunity List'!$P420</f>
        <v>72672.378984771465</v>
      </c>
      <c r="X420" s="59">
        <f>IF('Opportunity List'!$P420=0,0,IF(OR('Opportunity List'!$A420={600,601}),4.52,IF(OR('Opportunity List'!$A420={602,603,604,605}),1.9,('Opportunity List'!$V420/'Opportunity List'!$P420))))</f>
        <v>0.47133870548533024</v>
      </c>
      <c r="Y420" s="59">
        <f>IF('Opportunity List'!$X420=0,0,'Opportunity List'!$X420/'Opportunity List'!$T420)</f>
        <v>3.9278225457110856E-2</v>
      </c>
      <c r="Z420" s="61">
        <f>'Opportunity List'!$W420*'Opportunity List'!$H420</f>
        <v>0</v>
      </c>
      <c r="AA420" s="61">
        <f>'Opportunity List'!$Z420+'Opportunity List'!$W420</f>
        <v>72672.378984771465</v>
      </c>
      <c r="AB420" s="61">
        <f>IF('Opportunity List'!$F420="Electricity", 'Opportunity List'!$W420, 0)+IF('Opportunity List'!$G420="Electricity",'Opportunity List'!$Z420,0)</f>
        <v>72672.378984771465</v>
      </c>
      <c r="AC420" s="61">
        <f>IF('Opportunity List'!$F420="Natural Gas",'Opportunity List'!$W420, 0)+IF('Opportunity List'!$G420="Natural Gas",'Opportunity List'!$Z420,0)</f>
        <v>0</v>
      </c>
      <c r="AD420" s="61">
        <f>'Opportunity List'!$Y420*VLOOKUP('Opportunity List'!$T420,'Discount rate'!$B$4:$D$45,3,FALSE)</f>
        <v>0.35125284854853567</v>
      </c>
      <c r="AE420" s="59">
        <v>305.52147239263809</v>
      </c>
      <c r="AF420" s="62" t="s">
        <v>168</v>
      </c>
      <c r="AG420" s="63">
        <v>0</v>
      </c>
      <c r="AH420" s="64">
        <f>'Opportunity List'!$AG420*VLOOKUP('Opportunity List'!$T420,'Discount rate'!$B$4:$D$45,3,FALSE)</f>
        <v>0</v>
      </c>
      <c r="AI420" s="59">
        <f>'Opportunity List'!$AE420-'Opportunity List'!$AH420</f>
        <v>305.52147239263809</v>
      </c>
      <c r="AJ420" s="64">
        <f>'Opportunity List'!$AI420/'Opportunity List'!$AD420</f>
        <v>869.8049671486765</v>
      </c>
      <c r="AK420" s="59">
        <f>'Opportunity List'!$P420*'Opportunity List'!$AE420</f>
        <v>565274321.11074674</v>
      </c>
      <c r="AL420" s="59">
        <v>8760</v>
      </c>
      <c r="AM420" s="65">
        <v>0.67949868229354682</v>
      </c>
      <c r="AN420" s="65">
        <v>0.67080045967919577</v>
      </c>
      <c r="AO420" s="65">
        <v>0.86677251227691754</v>
      </c>
      <c r="AP420" s="65">
        <v>0.95097436092039889</v>
      </c>
      <c r="AQ420" s="65">
        <v>0.58367125514276208</v>
      </c>
      <c r="AR420" s="65">
        <v>0.950343804017037</v>
      </c>
      <c r="AS420" s="65" t="e">
        <f>#VALUE!</f>
        <v>#VALUE!</v>
      </c>
      <c r="AT420" s="65" t="e">
        <f>#VALUE!</f>
        <v>#VALUE!</v>
      </c>
      <c r="AU420" s="65" t="e">
        <f>#VALUE!</f>
        <v>#VALUE!</v>
      </c>
      <c r="AV420" s="65" t="e">
        <f>#VALUE!</f>
        <v>#VALUE!</v>
      </c>
      <c r="AW420" s="65" t="e">
        <f>#VALUE!</f>
        <v>#VALUE!</v>
      </c>
      <c r="AX420" s="56" t="str">
        <f>IF('Opportunity List'!$AY420&lt;=0.1,"Early",IF(AND('Opportunity List'!$AY420&gt;0.1,'Opportunity List'!$AY420&lt;=0.25),"Establishing","Mature"))</f>
        <v>Establishing</v>
      </c>
      <c r="AY420" s="105">
        <v>0.25</v>
      </c>
      <c r="AZ420" s="11"/>
      <c r="BA420" s="11"/>
      <c r="BB420" s="11"/>
      <c r="BD420" s="11"/>
      <c r="BE420" s="11"/>
      <c r="BF420" s="11"/>
    </row>
    <row r="421" spans="1:58" x14ac:dyDescent="0.25">
      <c r="A421" s="104">
        <v>639</v>
      </c>
      <c r="B421" s="67" t="s">
        <v>242</v>
      </c>
      <c r="C421" s="70" t="s">
        <v>156</v>
      </c>
      <c r="D421" s="56" t="s">
        <v>157</v>
      </c>
      <c r="E421" s="56" t="s">
        <v>230</v>
      </c>
      <c r="F421" s="56" t="s">
        <v>2</v>
      </c>
      <c r="G421" s="56">
        <v>0</v>
      </c>
      <c r="H421" s="57">
        <v>0</v>
      </c>
      <c r="I421" s="56" t="s">
        <v>160</v>
      </c>
      <c r="J421" s="58">
        <v>75.503770373787916</v>
      </c>
      <c r="K421" s="59">
        <f>('Opportunity List'!$J421*Convert_PJ_to_MWh)/1000</f>
        <v>20973.269548274591</v>
      </c>
      <c r="L421" s="59">
        <v>1868883.9061509008</v>
      </c>
      <c r="M421" s="59">
        <f>'Opportunity List'!$N421/Convert_GJ_to_MWh</f>
        <v>26.700101963769566</v>
      </c>
      <c r="N421" s="59">
        <v>7.4166949958693458</v>
      </c>
      <c r="O421" s="60">
        <v>0.31999999999999995</v>
      </c>
      <c r="P421" s="59">
        <f>'Opportunity List'!$L421*'Opportunity List'!$O421</f>
        <v>598042.84996828809</v>
      </c>
      <c r="Q421" s="60">
        <v>0.5</v>
      </c>
      <c r="R421" s="59">
        <f>'Opportunity List'!$J421*'Opportunity List'!$Q421*Convert_PJ_to_MWh</f>
        <v>10486634.774137296</v>
      </c>
      <c r="S421" s="60">
        <v>5.0000000000000001E-3</v>
      </c>
      <c r="T421" s="59">
        <v>3</v>
      </c>
      <c r="U421" s="59">
        <v>0</v>
      </c>
      <c r="V421" s="59">
        <f>(('Opportunity List'!$R421*'Opportunity List'!$S421)*'Opportunity List'!$O421)*'Opportunity List'!$T421</f>
        <v>50335.846915859016</v>
      </c>
      <c r="W421" s="59">
        <f>'Opportunity List'!$Y421*'Opportunity List'!$P421</f>
        <v>16778.615638619674</v>
      </c>
      <c r="X421" s="59">
        <f>IF('Opportunity List'!$P421=0,0,IF(OR('Opportunity List'!$A421={600,601}),4.52,IF(OR('Opportunity List'!$A421={602,603,604,605}),1.9,('Opportunity List'!$V421/'Opportunity List'!$P421))))</f>
        <v>8.4167625979523264E-2</v>
      </c>
      <c r="Y421" s="59">
        <f>IF('Opportunity List'!$X421=0,0,'Opportunity List'!$X421/'Opportunity List'!$T421)</f>
        <v>2.8055875326507756E-2</v>
      </c>
      <c r="Z421" s="61">
        <f>'Opportunity List'!$W421*'Opportunity List'!$H421</f>
        <v>0</v>
      </c>
      <c r="AA421" s="61">
        <f>'Opportunity List'!$Z421+'Opportunity List'!$W421</f>
        <v>16778.615638619674</v>
      </c>
      <c r="AB421" s="61">
        <f>IF('Opportunity List'!$F421="Electricity", 'Opportunity List'!$W421, 0)+IF('Opportunity List'!$G421="Electricity",'Opportunity List'!$Z421,0)</f>
        <v>16778.615638619674</v>
      </c>
      <c r="AC421" s="61">
        <f>IF('Opportunity List'!$F421="Natural Gas",'Opportunity List'!$W421, 0)+IF('Opportunity List'!$G421="Natural Gas",'Opportunity List'!$Z421,0)</f>
        <v>0</v>
      </c>
      <c r="AD421" s="61">
        <f>'Opportunity List'!$Y421*VLOOKUP('Opportunity List'!$T421,'Discount rate'!$B$4:$D$45,3,FALSE)</f>
        <v>0.10168335908600827</v>
      </c>
      <c r="AE421" s="59">
        <v>50.920245398773012</v>
      </c>
      <c r="AF421" s="62" t="s">
        <v>168</v>
      </c>
      <c r="AG421" s="63">
        <v>0</v>
      </c>
      <c r="AH421" s="64">
        <f>'Opportunity List'!$AG421*VLOOKUP('Opportunity List'!$T421,'Discount rate'!$B$4:$D$45,3,FALSE)</f>
        <v>0</v>
      </c>
      <c r="AI421" s="59">
        <f>'Opportunity List'!$AE421-'Opportunity List'!$AH421</f>
        <v>50.920245398773012</v>
      </c>
      <c r="AJ421" s="64">
        <f>'Opportunity List'!$AI421/'Opportunity List'!$AD421</f>
        <v>500.77265204921508</v>
      </c>
      <c r="AK421" s="59">
        <f>'Opportunity List'!$P421*'Opportunity List'!$AE421</f>
        <v>30452488.67936682</v>
      </c>
      <c r="AL421" s="59">
        <v>0</v>
      </c>
      <c r="AM421" s="65">
        <v>0</v>
      </c>
      <c r="AN421" s="65">
        <v>0</v>
      </c>
      <c r="AO421" s="65">
        <v>0</v>
      </c>
      <c r="AP421" s="65">
        <v>0</v>
      </c>
      <c r="AQ421" s="65">
        <v>0</v>
      </c>
      <c r="AR421" s="65">
        <v>0</v>
      </c>
      <c r="AS421" s="65" t="e">
        <f>#VALUE!</f>
        <v>#VALUE!</v>
      </c>
      <c r="AT421" s="65" t="e">
        <f>#VALUE!</f>
        <v>#VALUE!</v>
      </c>
      <c r="AU421" s="65" t="e">
        <f>#VALUE!</f>
        <v>#VALUE!</v>
      </c>
      <c r="AV421" s="65" t="e">
        <f>#VALUE!</f>
        <v>#VALUE!</v>
      </c>
      <c r="AW421" s="65" t="e">
        <f>#VALUE!</f>
        <v>#VALUE!</v>
      </c>
      <c r="AX421" s="56" t="str">
        <f>IF('Opportunity List'!$AY421&lt;=0.1,"Early",IF(AND('Opportunity List'!$AY421&gt;0.1,'Opportunity List'!$AY421&lt;=0.25),"Establishing","Mature"))</f>
        <v>Establishing</v>
      </c>
      <c r="AY421" s="105">
        <v>0.25</v>
      </c>
      <c r="AZ421" s="11"/>
      <c r="BA421" s="11"/>
      <c r="BB421" s="11"/>
      <c r="BD421" s="11"/>
      <c r="BE421" s="11"/>
      <c r="BF421" s="11"/>
    </row>
    <row r="422" spans="1:58" x14ac:dyDescent="0.25">
      <c r="A422" s="104">
        <v>641</v>
      </c>
      <c r="B422" s="67" t="s">
        <v>243</v>
      </c>
      <c r="C422" s="70" t="s">
        <v>156</v>
      </c>
      <c r="D422" s="56" t="s">
        <v>157</v>
      </c>
      <c r="E422" s="56" t="s">
        <v>230</v>
      </c>
      <c r="F422" s="56" t="s">
        <v>2</v>
      </c>
      <c r="G422" s="56">
        <v>0</v>
      </c>
      <c r="H422" s="57">
        <v>0</v>
      </c>
      <c r="I422" s="56" t="s">
        <v>160</v>
      </c>
      <c r="J422" s="58">
        <v>75.503770373787916</v>
      </c>
      <c r="K422" s="59">
        <f>('Opportunity List'!$J422*Convert_PJ_to_MWh)/1000</f>
        <v>20973.269548274591</v>
      </c>
      <c r="L422" s="59">
        <v>1868883.9061509008</v>
      </c>
      <c r="M422" s="59">
        <f>'Opportunity List'!$N422/Convert_GJ_to_MWh</f>
        <v>26.700101963769566</v>
      </c>
      <c r="N422" s="59">
        <v>7.4166949958693458</v>
      </c>
      <c r="O422" s="60">
        <v>0.52</v>
      </c>
      <c r="P422" s="59">
        <f>'Opportunity List'!$L422*'Opportunity List'!$O422</f>
        <v>971819.63119846839</v>
      </c>
      <c r="Q422" s="60">
        <v>0.5</v>
      </c>
      <c r="R422" s="59">
        <f>'Opportunity List'!$J422*'Opportunity List'!$Q422*Convert_PJ_to_MWh</f>
        <v>10486634.774137296</v>
      </c>
      <c r="S422" s="60">
        <v>1.6E-2</v>
      </c>
      <c r="T422" s="59">
        <v>12</v>
      </c>
      <c r="U422" s="59">
        <v>0</v>
      </c>
      <c r="V422" s="59">
        <f>(('Opportunity List'!$R422*'Opportunity List'!$S422)*'Opportunity List'!$O422)*'Opportunity List'!$T422</f>
        <v>1046985.6158498676</v>
      </c>
      <c r="W422" s="59">
        <f>'Opportunity List'!$Y422*'Opportunity List'!$P422</f>
        <v>87248.801320822298</v>
      </c>
      <c r="X422" s="59">
        <f>IF('Opportunity List'!$P422=0,0,IF(OR('Opportunity List'!$A422={600,601}),4.52,IF(OR('Opportunity List'!$A422={602,603,604,605}),1.9,('Opportunity List'!$V422/'Opportunity List'!$P422))))</f>
        <v>1.0773456125378975</v>
      </c>
      <c r="Y422" s="59">
        <f>IF('Opportunity List'!$X422=0,0,'Opportunity List'!$X422/'Opportunity List'!$T422)</f>
        <v>8.9778801044824788E-2</v>
      </c>
      <c r="Z422" s="61">
        <f>'Opportunity List'!$W422*'Opportunity List'!$H422</f>
        <v>0</v>
      </c>
      <c r="AA422" s="61">
        <f>'Opportunity List'!$Z422+'Opportunity List'!$W422</f>
        <v>87248.801320822298</v>
      </c>
      <c r="AB422" s="61">
        <f>IF('Opportunity List'!$F422="Electricity", 'Opportunity List'!$W422, 0)+IF('Opportunity List'!$G422="Electricity",'Opportunity List'!$Z422,0)</f>
        <v>87248.801320822298</v>
      </c>
      <c r="AC422" s="61">
        <f>IF('Opportunity List'!$F422="Natural Gas",'Opportunity List'!$W422, 0)+IF('Opportunity List'!$G422="Natural Gas",'Opportunity List'!$Z422,0)</f>
        <v>0</v>
      </c>
      <c r="AD422" s="61">
        <f>'Opportunity List'!$Y422*VLOOKUP('Opportunity List'!$T422,'Discount rate'!$B$4:$D$45,3,FALSE)</f>
        <v>0.80286365382522418</v>
      </c>
      <c r="AE422" s="59">
        <v>20.368098159509206</v>
      </c>
      <c r="AF422" s="62" t="s">
        <v>168</v>
      </c>
      <c r="AG422" s="63">
        <v>0</v>
      </c>
      <c r="AH422" s="64">
        <f>'Opportunity List'!$AG422*VLOOKUP('Opportunity List'!$T422,'Discount rate'!$B$4:$D$45,3,FALSE)</f>
        <v>0</v>
      </c>
      <c r="AI422" s="59">
        <f>'Opportunity List'!$AE422-'Opportunity List'!$AH422</f>
        <v>20.368098159509206</v>
      </c>
      <c r="AJ422" s="64">
        <f>'Opportunity List'!$AI422/'Opportunity List'!$AD422</f>
        <v>25.369311541836403</v>
      </c>
      <c r="AK422" s="59">
        <f>'Opportunity List'!$P422*'Opportunity List'!$AE422</f>
        <v>19794117.641588438</v>
      </c>
      <c r="AL422" s="59">
        <v>8760</v>
      </c>
      <c r="AM422" s="65">
        <v>0.67949868229354682</v>
      </c>
      <c r="AN422" s="65">
        <v>0.67080045967919577</v>
      </c>
      <c r="AO422" s="65">
        <v>0.86677251227691754</v>
      </c>
      <c r="AP422" s="65">
        <v>0.95097436092039889</v>
      </c>
      <c r="AQ422" s="65">
        <v>0.58367125514276208</v>
      </c>
      <c r="AR422" s="65">
        <v>0.950343804017037</v>
      </c>
      <c r="AS422" s="65" t="e">
        <f>#VALUE!</f>
        <v>#VALUE!</v>
      </c>
      <c r="AT422" s="65" t="e">
        <f>#VALUE!</f>
        <v>#VALUE!</v>
      </c>
      <c r="AU422" s="65" t="e">
        <f>#VALUE!</f>
        <v>#VALUE!</v>
      </c>
      <c r="AV422" s="65" t="e">
        <f>#VALUE!</f>
        <v>#VALUE!</v>
      </c>
      <c r="AW422" s="65" t="e">
        <f>#VALUE!</f>
        <v>#VALUE!</v>
      </c>
      <c r="AX422" s="56" t="str">
        <f>IF('Opportunity List'!$AY422&lt;=0.1,"Early",IF(AND('Opportunity List'!$AY422&gt;0.1,'Opportunity List'!$AY422&lt;=0.25),"Establishing","Mature"))</f>
        <v>Establishing</v>
      </c>
      <c r="AY422" s="105">
        <v>0.25</v>
      </c>
      <c r="AZ422" s="11"/>
      <c r="BA422" s="11"/>
      <c r="BB422" s="11"/>
      <c r="BD422" s="11"/>
      <c r="BE422" s="11"/>
      <c r="BF422" s="11"/>
    </row>
    <row r="423" spans="1:58" x14ac:dyDescent="0.25">
      <c r="A423" s="104">
        <v>647</v>
      </c>
      <c r="B423" s="67" t="s">
        <v>252</v>
      </c>
      <c r="C423" s="70" t="s">
        <v>156</v>
      </c>
      <c r="D423" s="56" t="s">
        <v>157</v>
      </c>
      <c r="E423" s="56" t="s">
        <v>230</v>
      </c>
      <c r="F423" s="56" t="s">
        <v>2</v>
      </c>
      <c r="G423" s="56">
        <v>0</v>
      </c>
      <c r="H423" s="57">
        <v>0</v>
      </c>
      <c r="I423" s="56" t="s">
        <v>160</v>
      </c>
      <c r="J423" s="58">
        <v>75.503770373787916</v>
      </c>
      <c r="K423" s="59">
        <f>('Opportunity List'!$J423*Convert_PJ_to_MWh)/1000</f>
        <v>20973.269548274591</v>
      </c>
      <c r="L423" s="59">
        <v>1868883.9061509008</v>
      </c>
      <c r="M423" s="59">
        <f>'Opportunity List'!$N423/Convert_GJ_to_MWh</f>
        <v>26.700101963769566</v>
      </c>
      <c r="N423" s="59">
        <v>7.4166949958693458</v>
      </c>
      <c r="O423" s="60">
        <v>0.15</v>
      </c>
      <c r="P423" s="59">
        <f>'Opportunity List'!$L423*'Opportunity List'!$O423</f>
        <v>280332.5859226351</v>
      </c>
      <c r="Q423" s="60">
        <v>0.5</v>
      </c>
      <c r="R423" s="59">
        <f>'Opportunity List'!$J423*'Opportunity List'!$Q423*Convert_PJ_to_MWh</f>
        <v>10486634.774137296</v>
      </c>
      <c r="S423" s="60">
        <v>7.3999999999999996E-2</v>
      </c>
      <c r="T423" s="59">
        <v>7</v>
      </c>
      <c r="U423" s="59">
        <v>0</v>
      </c>
      <c r="V423" s="59">
        <f>(('Opportunity List'!$R423*'Opportunity List'!$S423)*'Opportunity List'!$O423)*'Opportunity List'!$T423</f>
        <v>814811.52195046772</v>
      </c>
      <c r="W423" s="59">
        <f>'Opportunity List'!$Y423*'Opportunity List'!$P423</f>
        <v>116401.64599292395</v>
      </c>
      <c r="X423" s="59">
        <f>IF('Opportunity List'!$P423=0,0,IF(OR('Opportunity List'!$A423={600,601}),4.52,IF(OR('Opportunity List'!$A423={602,603,604,605}),1.9,('Opportunity List'!$V423/'Opportunity List'!$P423))))</f>
        <v>2.9065886838262021</v>
      </c>
      <c r="Y423" s="59">
        <f>IF('Opportunity List'!$X423=0,0,'Opportunity List'!$X423/'Opportunity List'!$T423)</f>
        <v>0.41522695483231459</v>
      </c>
      <c r="Z423" s="61">
        <f>'Opportunity List'!$W423*'Opportunity List'!$H423</f>
        <v>0</v>
      </c>
      <c r="AA423" s="61">
        <f>'Opportunity List'!$Z423+'Opportunity List'!$W423</f>
        <v>116401.64599292395</v>
      </c>
      <c r="AB423" s="61">
        <f>IF('Opportunity List'!$F423="Electricity", 'Opportunity List'!$W423, 0)+IF('Opportunity List'!$G423="Electricity",'Opportunity List'!$Z423,0)</f>
        <v>116401.64599292395</v>
      </c>
      <c r="AC423" s="61">
        <f>IF('Opportunity List'!$F423="Natural Gas",'Opportunity List'!$W423, 0)+IF('Opportunity List'!$G423="Natural Gas",'Opportunity List'!$Z423,0)</f>
        <v>0</v>
      </c>
      <c r="AD423" s="61">
        <f>'Opportunity List'!$Y423*VLOOKUP('Opportunity List'!$T423,'Discount rate'!$B$4:$D$45,3,FALSE)</f>
        <v>2.6530051817889699</v>
      </c>
      <c r="AE423" s="59">
        <v>356.44171779141107</v>
      </c>
      <c r="AF423" s="62" t="s">
        <v>168</v>
      </c>
      <c r="AG423" s="63">
        <v>0</v>
      </c>
      <c r="AH423" s="64">
        <f>'Opportunity List'!$AG423*VLOOKUP('Opportunity List'!$T423,'Discount rate'!$B$4:$D$45,3,FALSE)</f>
        <v>0</v>
      </c>
      <c r="AI423" s="59">
        <f>'Opportunity List'!$AE423-'Opportunity List'!$AH423</f>
        <v>356.44171779141107</v>
      </c>
      <c r="AJ423" s="64">
        <f>'Opportunity List'!$AI423/'Opportunity List'!$AD423</f>
        <v>134.35394707787788</v>
      </c>
      <c r="AK423" s="59">
        <f>'Opportunity List'!$P423*'Opportunity List'!$AE423</f>
        <v>99922228.479172394</v>
      </c>
      <c r="AL423" s="59">
        <v>8760</v>
      </c>
      <c r="AM423" s="65">
        <v>0.67949868229354682</v>
      </c>
      <c r="AN423" s="65">
        <v>0.67080045967919577</v>
      </c>
      <c r="AO423" s="65">
        <v>0.86677251227691754</v>
      </c>
      <c r="AP423" s="65">
        <v>0.95097436092039889</v>
      </c>
      <c r="AQ423" s="65">
        <v>0.58367125514276208</v>
      </c>
      <c r="AR423" s="65">
        <v>0.950343804017037</v>
      </c>
      <c r="AS423" s="65" t="e">
        <f>#VALUE!</f>
        <v>#VALUE!</v>
      </c>
      <c r="AT423" s="65" t="e">
        <f>#VALUE!</f>
        <v>#VALUE!</v>
      </c>
      <c r="AU423" s="65" t="e">
        <f>#VALUE!</f>
        <v>#VALUE!</v>
      </c>
      <c r="AV423" s="65" t="e">
        <f>#VALUE!</f>
        <v>#VALUE!</v>
      </c>
      <c r="AW423" s="65" t="e">
        <f>#VALUE!</f>
        <v>#VALUE!</v>
      </c>
      <c r="AX423" s="56" t="str">
        <f>IF('Opportunity List'!$AY423&lt;=0.1,"Early",IF(AND('Opportunity List'!$AY423&gt;0.1,'Opportunity List'!$AY423&lt;=0.25),"Establishing","Mature"))</f>
        <v>Establishing</v>
      </c>
      <c r="AY423" s="105">
        <v>0.25</v>
      </c>
      <c r="AZ423" s="11"/>
      <c r="BA423" s="11"/>
      <c r="BB423" s="11"/>
      <c r="BD423" s="11"/>
      <c r="BE423" s="11"/>
      <c r="BF423" s="11"/>
    </row>
    <row r="424" spans="1:58" x14ac:dyDescent="0.25">
      <c r="A424" s="104">
        <v>651</v>
      </c>
      <c r="B424" s="67" t="s">
        <v>255</v>
      </c>
      <c r="C424" s="70" t="s">
        <v>156</v>
      </c>
      <c r="D424" s="56" t="s">
        <v>157</v>
      </c>
      <c r="E424" s="56" t="s">
        <v>230</v>
      </c>
      <c r="F424" s="56" t="s">
        <v>2</v>
      </c>
      <c r="G424" s="56">
        <v>0</v>
      </c>
      <c r="H424" s="57">
        <v>0</v>
      </c>
      <c r="I424" s="56" t="s">
        <v>160</v>
      </c>
      <c r="J424" s="58">
        <v>75.503770373787916</v>
      </c>
      <c r="K424" s="59">
        <f>('Opportunity List'!$J424*Convert_PJ_to_MWh)/1000</f>
        <v>20973.269548274591</v>
      </c>
      <c r="L424" s="59">
        <v>1868883.9061509008</v>
      </c>
      <c r="M424" s="59">
        <f>'Opportunity List'!$N424/Convert_GJ_to_MWh</f>
        <v>26.700101963769566</v>
      </c>
      <c r="N424" s="59">
        <v>7.4166949958693458</v>
      </c>
      <c r="O424" s="60">
        <v>1</v>
      </c>
      <c r="P424" s="59">
        <f>'Opportunity List'!$L424*'Opportunity List'!$O424</f>
        <v>1868883.9061509008</v>
      </c>
      <c r="Q424" s="60">
        <v>0.5</v>
      </c>
      <c r="R424" s="59">
        <f>'Opportunity List'!$J424*'Opportunity List'!$Q424*Convert_PJ_to_MWh</f>
        <v>10486634.774137296</v>
      </c>
      <c r="S424" s="60">
        <v>1.4999999999999999E-2</v>
      </c>
      <c r="T424" s="59">
        <v>16</v>
      </c>
      <c r="U424" s="59">
        <v>0</v>
      </c>
      <c r="V424" s="59">
        <f>(('Opportunity List'!$R424*'Opportunity List'!$S424)*'Opportunity List'!$O424)*'Opportunity List'!$T424</f>
        <v>2516792.3457929511</v>
      </c>
      <c r="W424" s="59">
        <f>'Opportunity List'!$Y424*'Opportunity List'!$P424</f>
        <v>157299.52161205944</v>
      </c>
      <c r="X424" s="59">
        <f>IF('Opportunity List'!$P424=0,0,IF(OR('Opportunity List'!$A424={600,601}),4.52,IF(OR('Opportunity List'!$A424={602,603,604,605}),1.9,('Opportunity List'!$V424/'Opportunity List'!$P424))))</f>
        <v>1.346682015672372</v>
      </c>
      <c r="Y424" s="59">
        <f>IF('Opportunity List'!$X424=0,0,'Opportunity List'!$X424/'Opportunity List'!$T424)</f>
        <v>8.416762597952325E-2</v>
      </c>
      <c r="Z424" s="61">
        <f>'Opportunity List'!$W424*'Opportunity List'!$H424</f>
        <v>0</v>
      </c>
      <c r="AA424" s="61">
        <f>'Opportunity List'!$Z424+'Opportunity List'!$W424</f>
        <v>157299.52161205944</v>
      </c>
      <c r="AB424" s="61">
        <f>IF('Opportunity List'!$F424="Electricity", 'Opportunity List'!$W424, 0)+IF('Opportunity List'!$G424="Electricity",'Opportunity List'!$Z424,0)</f>
        <v>157299.52161205944</v>
      </c>
      <c r="AC424" s="61">
        <f>IF('Opportunity List'!$F424="Natural Gas",'Opportunity List'!$W424, 0)+IF('Opportunity List'!$G424="Natural Gas",'Opportunity List'!$Z424,0)</f>
        <v>0</v>
      </c>
      <c r="AD424" s="61">
        <f>'Opportunity List'!$Y424*VLOOKUP('Opportunity List'!$T424,'Discount rate'!$B$4:$D$45,3,FALSE)</f>
        <v>0.87926961234887979</v>
      </c>
      <c r="AE424" s="59">
        <v>305.52147239263809</v>
      </c>
      <c r="AF424" s="62" t="s">
        <v>168</v>
      </c>
      <c r="AG424" s="63">
        <v>0</v>
      </c>
      <c r="AH424" s="64">
        <f>'Opportunity List'!$AG424*VLOOKUP('Opportunity List'!$T424,'Discount rate'!$B$4:$D$45,3,FALSE)</f>
        <v>0</v>
      </c>
      <c r="AI424" s="59">
        <f>'Opportunity List'!$AE424-'Opportunity List'!$AH424</f>
        <v>305.52147239263809</v>
      </c>
      <c r="AJ424" s="64">
        <f>'Opportunity List'!$AI424/'Opportunity List'!$AD424</f>
        <v>347.47188814642232</v>
      </c>
      <c r="AK424" s="59">
        <f>'Opportunity List'!$P424*'Opportunity List'!$AE424</f>
        <v>570984162.73812807</v>
      </c>
      <c r="AL424" s="59">
        <v>8760</v>
      </c>
      <c r="AM424" s="65">
        <v>0.67949868229354682</v>
      </c>
      <c r="AN424" s="65">
        <v>0.67080045967919577</v>
      </c>
      <c r="AO424" s="65">
        <v>0.86677251227691754</v>
      </c>
      <c r="AP424" s="65">
        <v>0.95097436092039889</v>
      </c>
      <c r="AQ424" s="65">
        <v>0.58367125514276208</v>
      </c>
      <c r="AR424" s="65">
        <v>0.950343804017037</v>
      </c>
      <c r="AS424" s="65" t="e">
        <f>#VALUE!</f>
        <v>#VALUE!</v>
      </c>
      <c r="AT424" s="65" t="e">
        <f>#VALUE!</f>
        <v>#VALUE!</v>
      </c>
      <c r="AU424" s="65" t="e">
        <f>#VALUE!</f>
        <v>#VALUE!</v>
      </c>
      <c r="AV424" s="65" t="e">
        <f>#VALUE!</f>
        <v>#VALUE!</v>
      </c>
      <c r="AW424" s="65" t="e">
        <f>#VALUE!</f>
        <v>#VALUE!</v>
      </c>
      <c r="AX424" s="56" t="str">
        <f>IF('Opportunity List'!$AY424&lt;=0.1,"Early",IF(AND('Opportunity List'!$AY424&gt;0.1,'Opportunity List'!$AY424&lt;=0.25),"Establishing","Mature"))</f>
        <v>Establishing</v>
      </c>
      <c r="AY424" s="105">
        <v>0.25</v>
      </c>
      <c r="AZ424" s="11"/>
      <c r="BA424" s="11"/>
      <c r="BB424" s="11"/>
      <c r="BD424" s="11"/>
      <c r="BE424" s="11"/>
      <c r="BF424" s="11"/>
    </row>
    <row r="425" spans="1:58" x14ac:dyDescent="0.25">
      <c r="A425" s="104">
        <v>612</v>
      </c>
      <c r="B425" s="67" t="s">
        <v>169</v>
      </c>
      <c r="C425" s="70" t="s">
        <v>156</v>
      </c>
      <c r="D425" s="56" t="s">
        <v>157</v>
      </c>
      <c r="E425" s="56" t="s">
        <v>170</v>
      </c>
      <c r="F425" s="56" t="s">
        <v>2</v>
      </c>
      <c r="G425" s="56">
        <v>0</v>
      </c>
      <c r="H425" s="57">
        <v>0</v>
      </c>
      <c r="I425" s="56" t="s">
        <v>160</v>
      </c>
      <c r="J425" s="58">
        <v>75.503770373787916</v>
      </c>
      <c r="K425" s="59">
        <f>('Opportunity List'!$J425*Convert_PJ_to_MWh)/1000</f>
        <v>20973.269548274591</v>
      </c>
      <c r="L425" s="59">
        <v>1868883.9061509008</v>
      </c>
      <c r="M425" s="59">
        <f>'Opportunity List'!$N425/Convert_GJ_to_MWh</f>
        <v>26.700101963769566</v>
      </c>
      <c r="N425" s="59">
        <v>7.4166949958693458</v>
      </c>
      <c r="O425" s="60">
        <v>9.5502655131389474E-2</v>
      </c>
      <c r="P425" s="59">
        <f>'Opportunity List'!$L425*'Opportunity List'!$O425</f>
        <v>178483.37516973354</v>
      </c>
      <c r="Q425" s="60">
        <v>0.18</v>
      </c>
      <c r="R425" s="59">
        <f>'Opportunity List'!$J425*'Opportunity List'!$Q425*Convert_PJ_to_MWh</f>
        <v>3775188.5186894261</v>
      </c>
      <c r="S425" s="60">
        <v>0.14655537572254218</v>
      </c>
      <c r="T425" s="59">
        <v>10</v>
      </c>
      <c r="U425" s="59">
        <v>0</v>
      </c>
      <c r="V425" s="59">
        <f>(('Opportunity List'!$R425*'Opportunity List'!$S425)*'Opportunity List'!$O425)*'Opportunity List'!$T425</f>
        <v>528391.52420606301</v>
      </c>
      <c r="W425" s="59">
        <f>'Opportunity List'!$Y425*'Opportunity List'!$P425</f>
        <v>52839.152420606304</v>
      </c>
      <c r="X425" s="59">
        <f>IF('Opportunity List'!$P425=0,0,IF(OR('Opportunity List'!$A425={600,601}),4.52,IF(OR('Opportunity List'!$A425={602,603,604,605}),1.9,('Opportunity List'!$V425/'Opportunity List'!$P425))))</f>
        <v>2.9604523317848228</v>
      </c>
      <c r="Y425" s="59">
        <f>IF('Opportunity List'!$X425=0,0,'Opportunity List'!$X425/'Opportunity List'!$T425)</f>
        <v>0.2960452331784823</v>
      </c>
      <c r="Z425" s="61">
        <f>'Opportunity List'!$W425*'Opportunity List'!$H425</f>
        <v>0</v>
      </c>
      <c r="AA425" s="61">
        <f>'Opportunity List'!$Z425+'Opportunity List'!$W425</f>
        <v>52839.152420606304</v>
      </c>
      <c r="AB425" s="61">
        <f>IF('Opportunity List'!$F425="Electricity", 'Opportunity List'!$W425, 0)+IF('Opportunity List'!$G425="Electricity",'Opportunity List'!$Z425,0)</f>
        <v>52839.152420606304</v>
      </c>
      <c r="AC425" s="61">
        <f>IF('Opportunity List'!$F425="Natural Gas",'Opportunity List'!$W425, 0)+IF('Opportunity List'!$G425="Natural Gas",'Opportunity List'!$Z425,0)</f>
        <v>0</v>
      </c>
      <c r="AD425" s="61">
        <f>'Opportunity List'!$Y425*VLOOKUP('Opportunity List'!$T425,'Discount rate'!$B$4:$D$45,3,FALSE)</f>
        <v>2.3753430682119583</v>
      </c>
      <c r="AE425" s="59">
        <v>415.79198473282446</v>
      </c>
      <c r="AF425" s="62" t="s">
        <v>164</v>
      </c>
      <c r="AG425" s="63">
        <v>0</v>
      </c>
      <c r="AH425" s="64">
        <f>'Opportunity List'!$AG425*VLOOKUP('Opportunity List'!$T425,'Discount rate'!$B$4:$D$45,3,FALSE)</f>
        <v>0</v>
      </c>
      <c r="AI425" s="59">
        <f>'Opportunity List'!$AE425-'Opportunity List'!$AH425</f>
        <v>415.79198473282446</v>
      </c>
      <c r="AJ425" s="64">
        <f>'Opportunity List'!$AI425/'Opportunity List'!$AD425</f>
        <v>175.04502414710657</v>
      </c>
      <c r="AK425" s="59">
        <f>'Opportunity List'!$P425*'Opportunity List'!$AE425</f>
        <v>74211956.803636834</v>
      </c>
      <c r="AL425" s="59">
        <v>8760</v>
      </c>
      <c r="AM425" s="65">
        <v>0.7902101331418343</v>
      </c>
      <c r="AN425" s="65">
        <v>0.39968028613056839</v>
      </c>
      <c r="AO425" s="65">
        <v>0.86687506180720719</v>
      </c>
      <c r="AP425" s="65">
        <v>0.95510547135106771</v>
      </c>
      <c r="AQ425" s="65">
        <v>0.68373127902689346</v>
      </c>
      <c r="AR425" s="65">
        <v>0.23281349597047576</v>
      </c>
      <c r="AS425" s="65" t="e">
        <f>#VALUE!</f>
        <v>#VALUE!</v>
      </c>
      <c r="AT425" s="65" t="e">
        <f>#VALUE!</f>
        <v>#VALUE!</v>
      </c>
      <c r="AU425" s="65" t="e">
        <f>#VALUE!</f>
        <v>#VALUE!</v>
      </c>
      <c r="AV425" s="65" t="e">
        <f>#VALUE!</f>
        <v>#VALUE!</v>
      </c>
      <c r="AW425" s="65" t="e">
        <f>#VALUE!</f>
        <v>#VALUE!</v>
      </c>
      <c r="AX425" s="56" t="str">
        <f>IF('Opportunity List'!$AY425&lt;=0.1,"Early",IF(AND('Opportunity List'!$AY425&gt;0.1,'Opportunity List'!$AY425&lt;=0.25),"Establishing","Mature"))</f>
        <v>Establishing</v>
      </c>
      <c r="AY425" s="105">
        <v>0.25</v>
      </c>
      <c r="AZ425" s="11"/>
      <c r="BA425" s="11"/>
      <c r="BB425" s="11"/>
      <c r="BD425" s="11"/>
      <c r="BE425" s="11"/>
      <c r="BF425" s="11"/>
    </row>
    <row r="426" spans="1:58" x14ac:dyDescent="0.25">
      <c r="A426" s="104">
        <v>614</v>
      </c>
      <c r="B426" s="67" t="s">
        <v>176</v>
      </c>
      <c r="C426" s="70" t="s">
        <v>156</v>
      </c>
      <c r="D426" s="56" t="s">
        <v>157</v>
      </c>
      <c r="E426" s="56" t="s">
        <v>170</v>
      </c>
      <c r="F426" s="56" t="s">
        <v>2</v>
      </c>
      <c r="G426" s="56">
        <v>0</v>
      </c>
      <c r="H426" s="57">
        <v>0</v>
      </c>
      <c r="I426" s="56" t="s">
        <v>160</v>
      </c>
      <c r="J426" s="58">
        <v>75.503770373787916</v>
      </c>
      <c r="K426" s="59">
        <f>('Opportunity List'!$J426*Convert_PJ_to_MWh)/1000</f>
        <v>20973.269548274591</v>
      </c>
      <c r="L426" s="59">
        <v>1868883.9061509008</v>
      </c>
      <c r="M426" s="59">
        <f>'Opportunity List'!$N426/Convert_GJ_to_MWh</f>
        <v>26.700101963769566</v>
      </c>
      <c r="N426" s="59">
        <v>7.4166949958693458</v>
      </c>
      <c r="O426" s="60">
        <v>0.35164101827908689</v>
      </c>
      <c r="P426" s="59">
        <f>'Opportunity List'!$L426*'Opportunity List'!$O426</f>
        <v>657176.23980430025</v>
      </c>
      <c r="Q426" s="60">
        <v>0.18</v>
      </c>
      <c r="R426" s="59">
        <f>'Opportunity List'!$J426*'Opportunity List'!$Q426*Convert_PJ_to_MWh</f>
        <v>3775188.5186894261</v>
      </c>
      <c r="S426" s="60">
        <v>0.17499999999999999</v>
      </c>
      <c r="T426" s="59">
        <v>10</v>
      </c>
      <c r="U426" s="59">
        <v>0</v>
      </c>
      <c r="V426" s="59">
        <f>(('Opportunity List'!$R426*'Opportunity List'!$S426)*'Opportunity List'!$O426)*'Opportunity List'!$T426</f>
        <v>2323144.4860880678</v>
      </c>
      <c r="W426" s="59">
        <f>'Opportunity List'!$Y426*'Opportunity List'!$P426</f>
        <v>232314.44860880676</v>
      </c>
      <c r="X426" s="59">
        <f>IF('Opportunity List'!$P426=0,0,IF(OR('Opportunity List'!$A426={600,601}),4.52,IF(OR('Opportunity List'!$A426={602,603,604,605}),1.9,('Opportunity List'!$V426/'Opportunity List'!$P426))))</f>
        <v>3.5350402911399752</v>
      </c>
      <c r="Y426" s="59">
        <f>IF('Opportunity List'!$X426=0,0,'Opportunity List'!$X426/'Opportunity List'!$T426)</f>
        <v>0.35350402911399753</v>
      </c>
      <c r="Z426" s="61">
        <f>'Opportunity List'!$W426*'Opportunity List'!$H426</f>
        <v>0</v>
      </c>
      <c r="AA426" s="61">
        <f>'Opportunity List'!$Z426+'Opportunity List'!$W426</f>
        <v>232314.44860880676</v>
      </c>
      <c r="AB426" s="61">
        <f>IF('Opportunity List'!$F426="Electricity", 'Opportunity List'!$W426, 0)+IF('Opportunity List'!$G426="Electricity",'Opportunity List'!$Z426,0)</f>
        <v>232314.44860880676</v>
      </c>
      <c r="AC426" s="61">
        <f>IF('Opportunity List'!$F426="Natural Gas",'Opportunity List'!$W426, 0)+IF('Opportunity List'!$G426="Natural Gas",'Opportunity List'!$Z426,0)</f>
        <v>0</v>
      </c>
      <c r="AD426" s="61">
        <f>'Opportunity List'!$Y426*VLOOKUP('Opportunity List'!$T426,'Discount rate'!$B$4:$D$45,3,FALSE)</f>
        <v>2.8363684026443718</v>
      </c>
      <c r="AE426" s="59">
        <v>582.77404580152677</v>
      </c>
      <c r="AF426" s="62" t="s">
        <v>164</v>
      </c>
      <c r="AG426" s="63">
        <v>0</v>
      </c>
      <c r="AH426" s="64">
        <f>'Opportunity List'!$AG426*VLOOKUP('Opportunity List'!$T426,'Discount rate'!$B$4:$D$45,3,FALSE)</f>
        <v>0</v>
      </c>
      <c r="AI426" s="59">
        <f>'Opportunity List'!$AE426-'Opportunity List'!$AH426</f>
        <v>582.77404580152677</v>
      </c>
      <c r="AJ426" s="64">
        <f>'Opportunity List'!$AI426/'Opportunity List'!$AD426</f>
        <v>205.46486318850586</v>
      </c>
      <c r="AK426" s="59">
        <f>'Opportunity List'!$P426*'Opportunity List'!$AE426</f>
        <v>382985256.0753864</v>
      </c>
      <c r="AL426" s="59">
        <v>8760</v>
      </c>
      <c r="AM426" s="65">
        <v>0.7902101331418343</v>
      </c>
      <c r="AN426" s="65">
        <v>0.39968028613056839</v>
      </c>
      <c r="AO426" s="65">
        <v>0.86687506180720719</v>
      </c>
      <c r="AP426" s="65">
        <v>0.95510547135106771</v>
      </c>
      <c r="AQ426" s="65">
        <v>0.68373127902689346</v>
      </c>
      <c r="AR426" s="65">
        <v>0.23281349597047576</v>
      </c>
      <c r="AS426" s="65" t="e">
        <f>#VALUE!</f>
        <v>#VALUE!</v>
      </c>
      <c r="AT426" s="65" t="e">
        <f>#VALUE!</f>
        <v>#VALUE!</v>
      </c>
      <c r="AU426" s="65" t="e">
        <f>#VALUE!</f>
        <v>#VALUE!</v>
      </c>
      <c r="AV426" s="65" t="e">
        <f>#VALUE!</f>
        <v>#VALUE!</v>
      </c>
      <c r="AW426" s="65" t="e">
        <f>#VALUE!</f>
        <v>#VALUE!</v>
      </c>
      <c r="AX426" s="56" t="str">
        <f>IF('Opportunity List'!$AY426&lt;=0.1,"Early",IF(AND('Opportunity List'!$AY426&gt;0.1,'Opportunity List'!$AY426&lt;=0.25),"Establishing","Mature"))</f>
        <v>Establishing</v>
      </c>
      <c r="AY426" s="105">
        <v>0.25</v>
      </c>
      <c r="AZ426" s="11"/>
      <c r="BA426" s="11"/>
      <c r="BB426" s="11"/>
      <c r="BD426" s="11"/>
      <c r="BE426" s="11"/>
      <c r="BF426" s="11"/>
    </row>
    <row r="427" spans="1:58" x14ac:dyDescent="0.25">
      <c r="A427" s="104">
        <v>628</v>
      </c>
      <c r="B427" s="67" t="s">
        <v>232</v>
      </c>
      <c r="C427" s="70" t="s">
        <v>156</v>
      </c>
      <c r="D427" s="56" t="s">
        <v>157</v>
      </c>
      <c r="E427" s="56" t="s">
        <v>170</v>
      </c>
      <c r="F427" s="56" t="s">
        <v>2</v>
      </c>
      <c r="G427" s="56">
        <v>0</v>
      </c>
      <c r="H427" s="57">
        <v>0</v>
      </c>
      <c r="I427" s="56" t="s">
        <v>160</v>
      </c>
      <c r="J427" s="58">
        <v>75.503770373787916</v>
      </c>
      <c r="K427" s="59">
        <f>('Opportunity List'!$J427*Convert_PJ_to_MWh)/1000</f>
        <v>20973.269548274591</v>
      </c>
      <c r="L427" s="59">
        <v>1868883.9061509008</v>
      </c>
      <c r="M427" s="59">
        <f>'Opportunity List'!$N427/Convert_GJ_to_MWh</f>
        <v>26.700101963769566</v>
      </c>
      <c r="N427" s="59">
        <v>7.4166949958693458</v>
      </c>
      <c r="O427" s="60">
        <v>0.56699999999999995</v>
      </c>
      <c r="P427" s="59">
        <f>'Opportunity List'!$L427*'Opportunity List'!$O427</f>
        <v>1059657.1747875607</v>
      </c>
      <c r="Q427" s="71">
        <v>0.18</v>
      </c>
      <c r="R427" s="59">
        <f>'Opportunity List'!$J427*'Opportunity List'!$Q427*Convert_PJ_to_MWh</f>
        <v>3775188.5186894261</v>
      </c>
      <c r="S427" s="71">
        <v>1.76435857169841E-2</v>
      </c>
      <c r="T427" s="59">
        <v>5</v>
      </c>
      <c r="U427" s="59">
        <v>0</v>
      </c>
      <c r="V427" s="59">
        <f>(('Opportunity List'!$R427*'Opportunity List'!$S427)*'Opportunity List'!$O427)*'Opportunity List'!$T427</f>
        <v>188833.28941431362</v>
      </c>
      <c r="W427" s="59">
        <f>'Opportunity List'!$Y427*'Opportunity List'!$P427</f>
        <v>37766.657882862724</v>
      </c>
      <c r="X427" s="59">
        <f>IF('Opportunity List'!$P427=0,0,IF(OR('Opportunity List'!$A427={600,601}),4.52,IF(OR('Opportunity List'!$A427={602,603,604,605}),1.9,('Opportunity List'!$V427/'Opportunity List'!$P427))))</f>
        <v>0.17820224682777314</v>
      </c>
      <c r="Y427" s="59">
        <f>IF('Opportunity List'!$X427=0,0,'Opportunity List'!$X427/'Opportunity List'!$T427)</f>
        <v>3.5640449365554626E-2</v>
      </c>
      <c r="Z427" s="61">
        <f>'Opportunity List'!$W427*'Opportunity List'!$H427</f>
        <v>0</v>
      </c>
      <c r="AA427" s="61">
        <f>'Opportunity List'!$Z427+'Opportunity List'!$W427</f>
        <v>37766.657882862724</v>
      </c>
      <c r="AB427" s="61">
        <f>IF('Opportunity List'!$F427="Electricity", 'Opportunity List'!$W427, 0)+IF('Opportunity List'!$G427="Electricity",'Opportunity List'!$Z427,0)</f>
        <v>37766.657882862724</v>
      </c>
      <c r="AC427" s="61">
        <f>IF('Opportunity List'!$F427="Natural Gas",'Opportunity List'!$W427, 0)+IF('Opportunity List'!$G427="Natural Gas",'Opportunity List'!$Z427,0)</f>
        <v>0</v>
      </c>
      <c r="AD427" s="61">
        <f>'Opportunity List'!$Y427*VLOOKUP('Opportunity List'!$T427,'Discount rate'!$B$4:$D$45,3,FALSE)</f>
        <v>0.18177332847022176</v>
      </c>
      <c r="AE427" s="59">
        <v>243.34468937875755</v>
      </c>
      <c r="AF427" s="62" t="s">
        <v>164</v>
      </c>
      <c r="AG427" s="63">
        <v>0</v>
      </c>
      <c r="AH427" s="64">
        <f>'Opportunity List'!$AG427*VLOOKUP('Opportunity List'!$T427,'Discount rate'!$B$4:$D$45,3,FALSE)</f>
        <v>0</v>
      </c>
      <c r="AI427" s="59">
        <f>'Opportunity List'!$AE427-'Opportunity List'!$AH427</f>
        <v>243.34468937875755</v>
      </c>
      <c r="AJ427" s="64">
        <f>'Opportunity List'!$AI427/'Opportunity List'!$AD427</f>
        <v>1338.7260464816898</v>
      </c>
      <c r="AK427" s="59">
        <f>'Opportunity List'!$P427*'Opportunity List'!$AE427</f>
        <v>257861946.04665077</v>
      </c>
      <c r="AL427" s="59">
        <v>8760</v>
      </c>
      <c r="AM427" s="65">
        <v>0.7902101331418343</v>
      </c>
      <c r="AN427" s="65">
        <v>0.39968028613056839</v>
      </c>
      <c r="AO427" s="65">
        <v>0.86687506180720719</v>
      </c>
      <c r="AP427" s="65">
        <v>0.95510547135106771</v>
      </c>
      <c r="AQ427" s="65">
        <v>0.68373127902689346</v>
      </c>
      <c r="AR427" s="65">
        <v>0.23281349597047576</v>
      </c>
      <c r="AS427" s="65" t="e">
        <f>#VALUE!</f>
        <v>#VALUE!</v>
      </c>
      <c r="AT427" s="65" t="e">
        <f>#VALUE!</f>
        <v>#VALUE!</v>
      </c>
      <c r="AU427" s="65" t="e">
        <f>#VALUE!</f>
        <v>#VALUE!</v>
      </c>
      <c r="AV427" s="65" t="e">
        <f>#VALUE!</f>
        <v>#VALUE!</v>
      </c>
      <c r="AW427" s="65" t="e">
        <f>#VALUE!</f>
        <v>#VALUE!</v>
      </c>
      <c r="AX427" s="56" t="str">
        <f>IF('Opportunity List'!$AY427&lt;=0.1,"Early",IF(AND('Opportunity List'!$AY427&gt;0.1,'Opportunity List'!$AY427&lt;=0.25),"Establishing","Mature"))</f>
        <v>Establishing</v>
      </c>
      <c r="AY427" s="105">
        <v>0.25</v>
      </c>
      <c r="AZ427" s="11"/>
      <c r="BA427" s="11"/>
      <c r="BB427" s="11"/>
      <c r="BD427" s="11"/>
      <c r="BE427" s="11"/>
      <c r="BF427" s="11"/>
    </row>
    <row r="428" spans="1:58" x14ac:dyDescent="0.25">
      <c r="A428" s="104">
        <v>632</v>
      </c>
      <c r="B428" s="67" t="s">
        <v>233</v>
      </c>
      <c r="C428" s="70" t="s">
        <v>156</v>
      </c>
      <c r="D428" s="56" t="s">
        <v>157</v>
      </c>
      <c r="E428" s="56" t="s">
        <v>170</v>
      </c>
      <c r="F428" s="56" t="s">
        <v>2</v>
      </c>
      <c r="G428" s="56">
        <v>0</v>
      </c>
      <c r="H428" s="57">
        <v>0</v>
      </c>
      <c r="I428" s="56" t="s">
        <v>160</v>
      </c>
      <c r="J428" s="58">
        <v>75.503770373787916</v>
      </c>
      <c r="K428" s="59">
        <f>('Opportunity List'!$J428*Convert_PJ_to_MWh)/1000</f>
        <v>20973.269548274591</v>
      </c>
      <c r="L428" s="59">
        <v>1868883.9061509008</v>
      </c>
      <c r="M428" s="59">
        <f>'Opportunity List'!$N428/Convert_GJ_to_MWh</f>
        <v>26.700101963769566</v>
      </c>
      <c r="N428" s="59">
        <v>7.4166949958693458</v>
      </c>
      <c r="O428" s="60">
        <v>0.56699999999999995</v>
      </c>
      <c r="P428" s="59">
        <f>'Opportunity List'!$L428*'Opportunity List'!$O428</f>
        <v>1059657.1747875607</v>
      </c>
      <c r="Q428" s="60">
        <v>0.18</v>
      </c>
      <c r="R428" s="59">
        <f>'Opportunity List'!$J428*'Opportunity List'!$Q428*Convert_PJ_to_MWh</f>
        <v>3775188.5186894261</v>
      </c>
      <c r="S428" s="60">
        <v>2.7690166866167869E-2</v>
      </c>
      <c r="T428" s="59">
        <v>5</v>
      </c>
      <c r="U428" s="59">
        <v>0</v>
      </c>
      <c r="V428" s="59">
        <f>(('Opportunity List'!$R428*'Opportunity List'!$S428)*'Opportunity List'!$O428)*'Opportunity List'!$T428</f>
        <v>296358.42609568493</v>
      </c>
      <c r="W428" s="59">
        <f>'Opportunity List'!$Y428*'Opportunity List'!$P428</f>
        <v>59271.685219136984</v>
      </c>
      <c r="X428" s="59">
        <f>IF('Opportunity List'!$P428=0,0,IF(OR('Opportunity List'!$A428={600,601}),4.52,IF(OR('Opportunity List'!$A428={602,603,604,605}),1.9,('Opportunity List'!$V428/'Opportunity List'!$P428))))</f>
        <v>0.27967387297226448</v>
      </c>
      <c r="Y428" s="59">
        <f>IF('Opportunity List'!$X428=0,0,'Opportunity List'!$X428/'Opportunity List'!$T428)</f>
        <v>5.5934774594452896E-2</v>
      </c>
      <c r="Z428" s="61">
        <f>'Opportunity List'!$W428*'Opportunity List'!$H428</f>
        <v>0</v>
      </c>
      <c r="AA428" s="61">
        <f>'Opportunity List'!$Z428+'Opportunity List'!$W428</f>
        <v>59271.685219136984</v>
      </c>
      <c r="AB428" s="61">
        <f>IF('Opportunity List'!$F428="Electricity", 'Opportunity List'!$W428, 0)+IF('Opportunity List'!$G428="Electricity",'Opportunity List'!$Z428,0)</f>
        <v>59271.685219136984</v>
      </c>
      <c r="AC428" s="61">
        <f>IF('Opportunity List'!$F428="Natural Gas",'Opportunity List'!$W428, 0)+IF('Opportunity List'!$G428="Natural Gas",'Opportunity List'!$Z428,0)</f>
        <v>0</v>
      </c>
      <c r="AD428" s="61">
        <f>'Opportunity List'!$Y428*VLOOKUP('Opportunity List'!$T428,'Discount rate'!$B$4:$D$45,3,FALSE)</f>
        <v>0.28527839396693527</v>
      </c>
      <c r="AE428" s="59">
        <v>243.34468937875755</v>
      </c>
      <c r="AF428" s="62" t="s">
        <v>164</v>
      </c>
      <c r="AG428" s="63">
        <v>0</v>
      </c>
      <c r="AH428" s="64">
        <f>'Opportunity List'!$AG428*VLOOKUP('Opportunity List'!$T428,'Discount rate'!$B$4:$D$45,3,FALSE)</f>
        <v>0</v>
      </c>
      <c r="AI428" s="59">
        <f>'Opportunity List'!$AE428-'Opportunity List'!$AH428</f>
        <v>243.34468937875755</v>
      </c>
      <c r="AJ428" s="64">
        <f>'Opportunity List'!$AI428/'Opportunity List'!$AD428</f>
        <v>853.00777950594465</v>
      </c>
      <c r="AK428" s="59">
        <f>'Opportunity List'!$P428*'Opportunity List'!$AE428</f>
        <v>257861946.04665077</v>
      </c>
      <c r="AL428" s="59">
        <v>8760</v>
      </c>
      <c r="AM428" s="65">
        <v>0.7902101331418343</v>
      </c>
      <c r="AN428" s="65">
        <v>0.39968028613056839</v>
      </c>
      <c r="AO428" s="65">
        <v>0.86687506180720719</v>
      </c>
      <c r="AP428" s="65">
        <v>0.95510547135106771</v>
      </c>
      <c r="AQ428" s="65">
        <v>0.68373127902689346</v>
      </c>
      <c r="AR428" s="65">
        <v>0.23281349597047576</v>
      </c>
      <c r="AS428" s="65" t="e">
        <f>#VALUE!</f>
        <v>#VALUE!</v>
      </c>
      <c r="AT428" s="65" t="e">
        <f>#VALUE!</f>
        <v>#VALUE!</v>
      </c>
      <c r="AU428" s="65" t="e">
        <f>#VALUE!</f>
        <v>#VALUE!</v>
      </c>
      <c r="AV428" s="65" t="e">
        <f>#VALUE!</f>
        <v>#VALUE!</v>
      </c>
      <c r="AW428" s="65" t="e">
        <f>#VALUE!</f>
        <v>#VALUE!</v>
      </c>
      <c r="AX428" s="56" t="str">
        <f>IF('Opportunity List'!$AY428&lt;=0.1,"Early",IF(AND('Opportunity List'!$AY428&gt;0.1,'Opportunity List'!$AY428&lt;=0.25),"Establishing","Mature"))</f>
        <v>Establishing</v>
      </c>
      <c r="AY428" s="105">
        <v>0.25</v>
      </c>
      <c r="AZ428" s="11"/>
      <c r="BA428" s="11"/>
      <c r="BB428" s="11"/>
      <c r="BD428" s="11"/>
      <c r="BE428" s="11"/>
      <c r="BF428" s="11"/>
    </row>
    <row r="429" spans="1:58" x14ac:dyDescent="0.25">
      <c r="A429" s="104">
        <v>633</v>
      </c>
      <c r="B429" s="67" t="s">
        <v>233</v>
      </c>
      <c r="C429" s="70" t="s">
        <v>156</v>
      </c>
      <c r="D429" s="56" t="s">
        <v>157</v>
      </c>
      <c r="E429" s="56" t="s">
        <v>170</v>
      </c>
      <c r="F429" s="56" t="s">
        <v>159</v>
      </c>
      <c r="G429" s="56">
        <v>0</v>
      </c>
      <c r="H429" s="57">
        <v>0</v>
      </c>
      <c r="I429" s="56" t="s">
        <v>160</v>
      </c>
      <c r="J429" s="58">
        <v>26.9</v>
      </c>
      <c r="K429" s="59">
        <f>('Opportunity List'!$J429*Convert_PJ_to_MWh)/1000</f>
        <v>7472.2222222222827</v>
      </c>
      <c r="L429" s="59">
        <v>1868883.9061509008</v>
      </c>
      <c r="M429" s="59">
        <f>'Opportunity List'!$N429/Convert_GJ_to_MWh</f>
        <v>19.934434809352737</v>
      </c>
      <c r="N429" s="59">
        <v>5.5373430070278564</v>
      </c>
      <c r="O429" s="60">
        <v>0.21002022416973487</v>
      </c>
      <c r="P429" s="59">
        <f>'Opportunity List'!$L429*'Opportunity List'!$O429</f>
        <v>392503.41691702191</v>
      </c>
      <c r="Q429" s="60">
        <v>0.18</v>
      </c>
      <c r="R429" s="59">
        <f>'Opportunity List'!$J429*'Opportunity List'!$Q429*Convert_PJ_to_MWh</f>
        <v>1345000.0000000107</v>
      </c>
      <c r="S429" s="60">
        <v>2.7690166866167869E-2</v>
      </c>
      <c r="T429" s="59">
        <v>5</v>
      </c>
      <c r="U429" s="59">
        <v>0</v>
      </c>
      <c r="V429" s="59">
        <f>(('Opportunity List'!$R429*'Opportunity List'!$S429)*'Opportunity List'!$O429)*'Opportunity List'!$T429</f>
        <v>39109.204228264163</v>
      </c>
      <c r="W429" s="59">
        <f>'Opportunity List'!$Y429*'Opportunity List'!$P429</f>
        <v>7821.8408456528323</v>
      </c>
      <c r="X429" s="59">
        <f>IF('Opportunity List'!$P429=0,0,IF(OR('Opportunity List'!$A429={600,601}),4.52,IF(OR('Opportunity List'!$A429={602,603,604,605}),1.9,('Opportunity List'!$V429/'Opportunity List'!$P429))))</f>
        <v>9.9640417236245699E-2</v>
      </c>
      <c r="Y429" s="59">
        <f>IF('Opportunity List'!$X429=0,0,'Opportunity List'!$X429/'Opportunity List'!$T429)</f>
        <v>1.992808344724914E-2</v>
      </c>
      <c r="Z429" s="61">
        <f>'Opportunity List'!$W429*'Opportunity List'!$H429</f>
        <v>0</v>
      </c>
      <c r="AA429" s="61">
        <f>'Opportunity List'!$Z429+'Opportunity List'!$W429</f>
        <v>7821.8408456528323</v>
      </c>
      <c r="AB429" s="61">
        <f>IF('Opportunity List'!$F429="Electricity", 'Opportunity List'!$W429, 0)+IF('Opportunity List'!$G429="Electricity",'Opportunity List'!$Z429,0)</f>
        <v>0</v>
      </c>
      <c r="AC429" s="61">
        <f>IF('Opportunity List'!$F429="Natural Gas",'Opportunity List'!$W429, 0)+IF('Opportunity List'!$G429="Natural Gas",'Opportunity List'!$Z429,0)</f>
        <v>7821.8408456528323</v>
      </c>
      <c r="AD429" s="61">
        <f>'Opportunity List'!$Y429*VLOOKUP('Opportunity List'!$T429,'Discount rate'!$B$4:$D$45,3,FALSE)</f>
        <v>0.10163716010100976</v>
      </c>
      <c r="AE429" s="59">
        <v>243.34468937875755</v>
      </c>
      <c r="AF429" s="62" t="s">
        <v>164</v>
      </c>
      <c r="AG429" s="63">
        <v>0</v>
      </c>
      <c r="AH429" s="64">
        <f>'Opportunity List'!$AG429*VLOOKUP('Opportunity List'!$T429,'Discount rate'!$B$4:$D$45,3,FALSE)</f>
        <v>0</v>
      </c>
      <c r="AI429" s="59">
        <f>'Opportunity List'!$AE429-'Opportunity List'!$AH429</f>
        <v>243.34468937875755</v>
      </c>
      <c r="AJ429" s="64">
        <f>'Opportunity List'!$AI429/'Opportunity List'!$AD429</f>
        <v>2394.2492011476415</v>
      </c>
      <c r="AK429" s="59">
        <f>'Opportunity List'!$P429*'Opportunity List'!$AE429</f>
        <v>95513622.069773674</v>
      </c>
      <c r="AL429" s="59">
        <v>8760</v>
      </c>
      <c r="AM429" s="65">
        <v>0.7902101331418343</v>
      </c>
      <c r="AN429" s="65">
        <v>0.39968028613056839</v>
      </c>
      <c r="AO429" s="65">
        <v>0.86687506180720719</v>
      </c>
      <c r="AP429" s="65">
        <v>0.95510547135106771</v>
      </c>
      <c r="AQ429" s="65">
        <v>0.68373127902689346</v>
      </c>
      <c r="AR429" s="65">
        <v>0.23281349597047576</v>
      </c>
      <c r="AS429" s="65" t="e">
        <f>#VALUE!</f>
        <v>#VALUE!</v>
      </c>
      <c r="AT429" s="65" t="e">
        <f>#VALUE!</f>
        <v>#VALUE!</v>
      </c>
      <c r="AU429" s="65" t="e">
        <f>#VALUE!</f>
        <v>#VALUE!</v>
      </c>
      <c r="AV429" s="65" t="e">
        <f>#VALUE!</f>
        <v>#VALUE!</v>
      </c>
      <c r="AW429" s="65" t="e">
        <f>#VALUE!</f>
        <v>#VALUE!</v>
      </c>
      <c r="AX429" s="56" t="str">
        <f>IF('Opportunity List'!$AY429&lt;=0.1,"Early",IF(AND('Opportunity List'!$AY429&gt;0.1,'Opportunity List'!$AY429&lt;=0.25),"Establishing","Mature"))</f>
        <v>Establishing</v>
      </c>
      <c r="AY429" s="105">
        <v>0.25</v>
      </c>
      <c r="AZ429" s="11"/>
      <c r="BA429" s="11"/>
      <c r="BB429" s="11"/>
      <c r="BD429" s="11"/>
      <c r="BE429" s="11"/>
      <c r="BF429" s="11"/>
    </row>
    <row r="430" spans="1:58" x14ac:dyDescent="0.25">
      <c r="A430" s="104">
        <v>634</v>
      </c>
      <c r="B430" s="67" t="s">
        <v>233</v>
      </c>
      <c r="C430" s="70" t="s">
        <v>156</v>
      </c>
      <c r="D430" s="56" t="s">
        <v>157</v>
      </c>
      <c r="E430" s="56" t="s">
        <v>170</v>
      </c>
      <c r="F430" s="56" t="s">
        <v>159</v>
      </c>
      <c r="G430" s="56">
        <v>0</v>
      </c>
      <c r="H430" s="57">
        <v>0</v>
      </c>
      <c r="I430" s="56" t="s">
        <v>160</v>
      </c>
      <c r="J430" s="58">
        <v>26.9</v>
      </c>
      <c r="K430" s="59">
        <f>('Opportunity List'!$J430*Convert_PJ_to_MWh)/1000</f>
        <v>7472.2222222222827</v>
      </c>
      <c r="L430" s="59">
        <v>1868883.9061509008</v>
      </c>
      <c r="M430" s="59">
        <f>'Opportunity List'!$N430/Convert_GJ_to_MWh</f>
        <v>19.934434809352737</v>
      </c>
      <c r="N430" s="59">
        <v>5.5373430070278564</v>
      </c>
      <c r="O430" s="60">
        <v>0.21002022416973487</v>
      </c>
      <c r="P430" s="59">
        <f>'Opportunity List'!$L430*'Opportunity List'!$O430</f>
        <v>392503.41691702191</v>
      </c>
      <c r="Q430" s="71">
        <v>0.32</v>
      </c>
      <c r="R430" s="59">
        <f>'Opportunity List'!$J430*'Opportunity List'!$Q430*Convert_PJ_to_MWh</f>
        <v>2391111.1111111306</v>
      </c>
      <c r="S430" s="71">
        <v>4.2640587727667045E-2</v>
      </c>
      <c r="T430" s="59">
        <v>5</v>
      </c>
      <c r="U430" s="59">
        <v>0</v>
      </c>
      <c r="V430" s="59">
        <f>(('Opportunity List'!$R430*'Opportunity List'!$S430)*'Opportunity List'!$O430)*'Opportunity List'!$T430</f>
        <v>107066.6123731588</v>
      </c>
      <c r="W430" s="59">
        <f>'Opportunity List'!$Y430*'Opportunity List'!$P430</f>
        <v>21413.322474631761</v>
      </c>
      <c r="X430" s="59">
        <f>IF('Opportunity List'!$P430=0,0,IF(OR('Opportunity List'!$A430={600,601}),4.52,IF(OR('Opportunity List'!$A430={602,603,604,605}),1.9,('Opportunity List'!$V430/'Opportunity List'!$P430))))</f>
        <v>0.27277880333916549</v>
      </c>
      <c r="Y430" s="59">
        <f>IF('Opportunity List'!$X430=0,0,'Opportunity List'!$X430/'Opportunity List'!$T430)</f>
        <v>5.4555760667833096E-2</v>
      </c>
      <c r="Z430" s="61">
        <f>'Opportunity List'!$W430*'Opportunity List'!$H430</f>
        <v>0</v>
      </c>
      <c r="AA430" s="61">
        <f>'Opportunity List'!$Z430+'Opportunity List'!$W430</f>
        <v>21413.322474631761</v>
      </c>
      <c r="AB430" s="61">
        <f>IF('Opportunity List'!$F430="Electricity", 'Opportunity List'!$W430, 0)+IF('Opportunity List'!$G430="Electricity",'Opportunity List'!$Z430,0)</f>
        <v>0</v>
      </c>
      <c r="AC430" s="61">
        <f>IF('Opportunity List'!$F430="Natural Gas",'Opportunity List'!$W430, 0)+IF('Opportunity List'!$G430="Natural Gas",'Opportunity List'!$Z430,0)</f>
        <v>21413.322474631761</v>
      </c>
      <c r="AD430" s="61">
        <f>'Opportunity List'!$Y430*VLOOKUP('Opportunity List'!$T430,'Discount rate'!$B$4:$D$45,3,FALSE)</f>
        <v>0.27824515067425298</v>
      </c>
      <c r="AE430" s="59">
        <v>243.34468937875755</v>
      </c>
      <c r="AF430" s="62" t="s">
        <v>164</v>
      </c>
      <c r="AG430" s="63">
        <v>0</v>
      </c>
      <c r="AH430" s="64">
        <f>'Opportunity List'!$AG430*VLOOKUP('Opportunity List'!$T430,'Discount rate'!$B$4:$D$45,3,FALSE)</f>
        <v>0</v>
      </c>
      <c r="AI430" s="59">
        <f>'Opportunity List'!$AE430-'Opportunity List'!$AH430</f>
        <v>243.34468937875755</v>
      </c>
      <c r="AJ430" s="64">
        <f>'Opportunity List'!$AI430/'Opportunity List'!$AD430</f>
        <v>874.56938167323506</v>
      </c>
      <c r="AK430" s="59">
        <f>'Opportunity List'!$P430*'Opportunity List'!$AE430</f>
        <v>95513622.069773674</v>
      </c>
      <c r="AL430" s="59">
        <v>8760</v>
      </c>
      <c r="AM430" s="65">
        <v>0.7902101331418343</v>
      </c>
      <c r="AN430" s="65">
        <v>0.39968028613056839</v>
      </c>
      <c r="AO430" s="65">
        <v>0.86687506180720719</v>
      </c>
      <c r="AP430" s="65">
        <v>0.95510547135106771</v>
      </c>
      <c r="AQ430" s="65">
        <v>0.68373127902689346</v>
      </c>
      <c r="AR430" s="65">
        <v>0.23281349597047576</v>
      </c>
      <c r="AS430" s="65" t="e">
        <f>#VALUE!</f>
        <v>#VALUE!</v>
      </c>
      <c r="AT430" s="65" t="e">
        <f>#VALUE!</f>
        <v>#VALUE!</v>
      </c>
      <c r="AU430" s="65" t="e">
        <f>#VALUE!</f>
        <v>#VALUE!</v>
      </c>
      <c r="AV430" s="65" t="e">
        <f>#VALUE!</f>
        <v>#VALUE!</v>
      </c>
      <c r="AW430" s="65" t="e">
        <f>#VALUE!</f>
        <v>#VALUE!</v>
      </c>
      <c r="AX430" s="56" t="str">
        <f>IF('Opportunity List'!$AY430&lt;=0.1,"Early",IF(AND('Opportunity List'!$AY430&gt;0.1,'Opportunity List'!$AY430&lt;=0.25),"Establishing","Mature"))</f>
        <v>Establishing</v>
      </c>
      <c r="AY430" s="105">
        <v>0.25</v>
      </c>
      <c r="AZ430" s="11"/>
      <c r="BA430" s="11"/>
      <c r="BB430" s="11"/>
      <c r="BD430" s="11"/>
      <c r="BE430" s="11"/>
      <c r="BF430" s="11"/>
    </row>
    <row r="431" spans="1:58" x14ac:dyDescent="0.25">
      <c r="A431" s="104">
        <v>664</v>
      </c>
      <c r="B431" s="67" t="s">
        <v>267</v>
      </c>
      <c r="C431" s="70" t="s">
        <v>156</v>
      </c>
      <c r="D431" s="56" t="s">
        <v>157</v>
      </c>
      <c r="E431" s="56" t="s">
        <v>170</v>
      </c>
      <c r="F431" s="56" t="s">
        <v>2</v>
      </c>
      <c r="G431" s="56" t="s">
        <v>167</v>
      </c>
      <c r="H431" s="57">
        <v>0.47</v>
      </c>
      <c r="I431" s="56" t="s">
        <v>160</v>
      </c>
      <c r="J431" s="58">
        <v>75.503770373787916</v>
      </c>
      <c r="K431" s="59">
        <f>('Opportunity List'!$J431*Convert_PJ_to_MWh)/1000</f>
        <v>20973.269548274591</v>
      </c>
      <c r="L431" s="59">
        <v>1868883.9061509008</v>
      </c>
      <c r="M431" s="59">
        <f>'Opportunity List'!$N431/Convert_GJ_to_MWh</f>
        <v>26.700101963769566</v>
      </c>
      <c r="N431" s="59">
        <v>7.4166949958693458</v>
      </c>
      <c r="O431" s="60">
        <v>0.185</v>
      </c>
      <c r="P431" s="59">
        <f>'Opportunity List'!$L431*'Opportunity List'!$O431</f>
        <v>345743.52263791661</v>
      </c>
      <c r="Q431" s="60">
        <v>0.18</v>
      </c>
      <c r="R431" s="59">
        <f>'Opportunity List'!$J431*'Opportunity List'!$Q431*Convert_PJ_to_MWh</f>
        <v>3775188.5186894261</v>
      </c>
      <c r="S431" s="60">
        <v>0.4264058772766704</v>
      </c>
      <c r="T431" s="59">
        <v>25</v>
      </c>
      <c r="U431" s="59">
        <v>0</v>
      </c>
      <c r="V431" s="59">
        <f>(('Opportunity List'!$R431*'Opportunity List'!$S431)*'Opportunity List'!$O431)*'Opportunity List'!$T431</f>
        <v>7445151.8964091754</v>
      </c>
      <c r="W431" s="59">
        <f>'Opportunity List'!$Y431*'Opportunity List'!$P431</f>
        <v>297806.07585636701</v>
      </c>
      <c r="X431" s="59">
        <f>IF('Opportunity List'!$P431=0,0,IF(OR('Opportunity List'!$A431={600,601}),4.52,IF(OR('Opportunity List'!$A431={602,603,604,605}),1.9,('Opportunity List'!$V431/'Opportunity List'!$P431))))</f>
        <v>21.533742236455968</v>
      </c>
      <c r="Y431" s="59">
        <f>IF('Opportunity List'!$X431=0,0,'Opportunity List'!$X431/'Opportunity List'!$T431)</f>
        <v>0.86134968945823875</v>
      </c>
      <c r="Z431" s="61">
        <f>'Opportunity List'!$W431*'Opportunity List'!$H431</f>
        <v>139968.85565249249</v>
      </c>
      <c r="AA431" s="61">
        <f>'Opportunity List'!$Z431+'Opportunity List'!$W431</f>
        <v>437774.9315088595</v>
      </c>
      <c r="AB431" s="61">
        <f>IF('Opportunity List'!$F431="Electricity", 'Opportunity List'!$W431, 0)+IF('Opportunity List'!$G431="Electricity",'Opportunity List'!$Z431,0)</f>
        <v>297806.07585636701</v>
      </c>
      <c r="AC431" s="61">
        <f>IF('Opportunity List'!$F431="Natural Gas",'Opportunity List'!$W431, 0)+IF('Opportunity List'!$G431="Natural Gas",'Opportunity List'!$Z431,0)</f>
        <v>139968.85565249249</v>
      </c>
      <c r="AD431" s="61">
        <f>'Opportunity List'!$Y431*VLOOKUP('Opportunity List'!$T431,'Discount rate'!$B$4:$D$45,3,FALSE)</f>
        <v>10.899159941122836</v>
      </c>
      <c r="AE431" s="59">
        <v>1458.1960784313724</v>
      </c>
      <c r="AF431" s="62" t="s">
        <v>164</v>
      </c>
      <c r="AG431" s="63">
        <v>0</v>
      </c>
      <c r="AH431" s="64">
        <f>'Opportunity List'!$AG431*VLOOKUP('Opportunity List'!$T431,'Discount rate'!$B$4:$D$45,3,FALSE)</f>
        <v>0</v>
      </c>
      <c r="AI431" s="59">
        <f>'Opportunity List'!$AE431-'Opportunity List'!$AH431</f>
        <v>1458.1960784313724</v>
      </c>
      <c r="AJ431" s="64">
        <f>'Opportunity List'!$AI431/'Opportunity List'!$AD431</f>
        <v>133.78976786362753</v>
      </c>
      <c r="AK431" s="59">
        <f>'Opportunity List'!$P431*'Opportunity List'!$AE431</f>
        <v>504161848.85365844</v>
      </c>
      <c r="AL431" s="59">
        <v>8760</v>
      </c>
      <c r="AM431" s="65">
        <v>0.7902101331418343</v>
      </c>
      <c r="AN431" s="65">
        <v>0.39968028613056839</v>
      </c>
      <c r="AO431" s="65">
        <v>0.86687506180720719</v>
      </c>
      <c r="AP431" s="65">
        <v>0.95510547135106771</v>
      </c>
      <c r="AQ431" s="65">
        <v>0.68373127902689346</v>
      </c>
      <c r="AR431" s="65">
        <v>0.23281349597047576</v>
      </c>
      <c r="AS431" s="65" t="e">
        <f>#VALUE!</f>
        <v>#VALUE!</v>
      </c>
      <c r="AT431" s="65" t="e">
        <f>#VALUE!</f>
        <v>#VALUE!</v>
      </c>
      <c r="AU431" s="65" t="e">
        <f>#VALUE!</f>
        <v>#VALUE!</v>
      </c>
      <c r="AV431" s="65" t="e">
        <f>#VALUE!</f>
        <v>#VALUE!</v>
      </c>
      <c r="AW431" s="65" t="e">
        <f>#VALUE!</f>
        <v>#VALUE!</v>
      </c>
      <c r="AX431" s="56" t="str">
        <f>IF('Opportunity List'!$AY431&lt;=0.1,"Early",IF(AND('Opportunity List'!$AY431&gt;0.1,'Opportunity List'!$AY431&lt;=0.25),"Establishing","Mature"))</f>
        <v>Establishing</v>
      </c>
      <c r="AY431" s="105">
        <v>0.25</v>
      </c>
      <c r="AZ431" s="11"/>
      <c r="BA431" s="11"/>
      <c r="BB431" s="11"/>
      <c r="BD431" s="11"/>
      <c r="BE431" s="11"/>
      <c r="BF431" s="11"/>
    </row>
    <row r="432" spans="1:58" x14ac:dyDescent="0.25">
      <c r="A432" s="104">
        <v>665</v>
      </c>
      <c r="B432" s="67" t="s">
        <v>267</v>
      </c>
      <c r="C432" s="70" t="s">
        <v>156</v>
      </c>
      <c r="D432" s="56" t="s">
        <v>157</v>
      </c>
      <c r="E432" s="56" t="s">
        <v>170</v>
      </c>
      <c r="F432" s="56" t="s">
        <v>159</v>
      </c>
      <c r="G432" s="56">
        <v>0</v>
      </c>
      <c r="H432" s="57">
        <v>0</v>
      </c>
      <c r="I432" s="56" t="s">
        <v>160</v>
      </c>
      <c r="J432" s="58">
        <v>26.9</v>
      </c>
      <c r="K432" s="59">
        <f>('Opportunity List'!$J432*Convert_PJ_to_MWh)/1000</f>
        <v>7472.2222222222827</v>
      </c>
      <c r="L432" s="59">
        <v>1868883.9061509008</v>
      </c>
      <c r="M432" s="59">
        <f>'Opportunity List'!$N432/Convert_GJ_to_MWh</f>
        <v>19.934434809352737</v>
      </c>
      <c r="N432" s="59">
        <v>5.5373430070278564</v>
      </c>
      <c r="O432" s="60">
        <v>7.0377147429011674E-2</v>
      </c>
      <c r="P432" s="59">
        <f>'Opportunity List'!$L432*'Opportunity List'!$O432</f>
        <v>131526.71819088917</v>
      </c>
      <c r="Q432" s="60">
        <v>0.18</v>
      </c>
      <c r="R432" s="59">
        <f>'Opportunity List'!$J432*'Opportunity List'!$Q432*Convert_PJ_to_MWh</f>
        <v>1345000.0000000107</v>
      </c>
      <c r="S432" s="60">
        <v>0.4264058772766704</v>
      </c>
      <c r="T432" s="59">
        <v>25</v>
      </c>
      <c r="U432" s="59">
        <v>0</v>
      </c>
      <c r="V432" s="59">
        <f>(('Opportunity List'!$R432*'Opportunity List'!$S432)*'Opportunity List'!$O432)*'Opportunity List'!$T432</f>
        <v>1009060.3348660794</v>
      </c>
      <c r="W432" s="59">
        <f>'Opportunity List'!$Y432*'Opportunity List'!$P432</f>
        <v>40362.413394643176</v>
      </c>
      <c r="X432" s="59">
        <f>IF('Opportunity List'!$P432=0,0,IF(OR('Opportunity List'!$A432={600,601}),4.52,IF(OR('Opportunity List'!$A432={602,603,604,605}),1.9,('Opportunity List'!$V432/'Opportunity List'!$P432))))</f>
        <v>7.6719038439140252</v>
      </c>
      <c r="Y432" s="59">
        <f>IF('Opportunity List'!$X432=0,0,'Opportunity List'!$X432/'Opportunity List'!$T432)</f>
        <v>0.30687615375656102</v>
      </c>
      <c r="Z432" s="61">
        <f>'Opportunity List'!$W432*'Opportunity List'!$H432</f>
        <v>0</v>
      </c>
      <c r="AA432" s="61">
        <f>'Opportunity List'!$Z432+'Opportunity List'!$W432</f>
        <v>40362.413394643176</v>
      </c>
      <c r="AB432" s="61">
        <f>IF('Opportunity List'!$F432="Electricity", 'Opportunity List'!$W432, 0)+IF('Opportunity List'!$G432="Electricity",'Opportunity List'!$Z432,0)</f>
        <v>0</v>
      </c>
      <c r="AC432" s="61">
        <f>IF('Opportunity List'!$F432="Natural Gas",'Opportunity List'!$W432, 0)+IF('Opportunity List'!$G432="Natural Gas",'Opportunity List'!$Z432,0)</f>
        <v>40362.413394643176</v>
      </c>
      <c r="AD432" s="61">
        <f>'Opportunity List'!$Y432*VLOOKUP('Opportunity List'!$T432,'Discount rate'!$B$4:$D$45,3,FALSE)</f>
        <v>3.8830829369812228</v>
      </c>
      <c r="AE432" s="59">
        <v>1458.1960784313724</v>
      </c>
      <c r="AF432" s="62" t="s">
        <v>164</v>
      </c>
      <c r="AG432" s="63">
        <v>0</v>
      </c>
      <c r="AH432" s="64">
        <f>'Opportunity List'!$AG432*VLOOKUP('Opportunity List'!$T432,'Discount rate'!$B$4:$D$45,3,FALSE)</f>
        <v>0</v>
      </c>
      <c r="AI432" s="59">
        <f>'Opportunity List'!$AE432-'Opportunity List'!$AH432</f>
        <v>1458.1960784313724</v>
      </c>
      <c r="AJ432" s="64">
        <f>'Opportunity List'!$AI432/'Opportunity List'!$AD432</f>
        <v>375.52534985642097</v>
      </c>
      <c r="AK432" s="59">
        <f>'Opportunity List'!$P432*'Opportunity List'!$AE432</f>
        <v>191791744.67490283</v>
      </c>
      <c r="AL432" s="59">
        <v>8760</v>
      </c>
      <c r="AM432" s="65">
        <v>0.7902101331418343</v>
      </c>
      <c r="AN432" s="65">
        <v>0.39968028613056839</v>
      </c>
      <c r="AO432" s="65">
        <v>0.86687506180720719</v>
      </c>
      <c r="AP432" s="65">
        <v>0.95510547135106771</v>
      </c>
      <c r="AQ432" s="65">
        <v>0.68373127902689346</v>
      </c>
      <c r="AR432" s="65">
        <v>0.23281349597047576</v>
      </c>
      <c r="AS432" s="65" t="e">
        <f>#VALUE!</f>
        <v>#VALUE!</v>
      </c>
      <c r="AT432" s="65" t="e">
        <f>#VALUE!</f>
        <v>#VALUE!</v>
      </c>
      <c r="AU432" s="65" t="e">
        <f>#VALUE!</f>
        <v>#VALUE!</v>
      </c>
      <c r="AV432" s="65" t="e">
        <f>#VALUE!</f>
        <v>#VALUE!</v>
      </c>
      <c r="AW432" s="65" t="e">
        <f>#VALUE!</f>
        <v>#VALUE!</v>
      </c>
      <c r="AX432" s="56" t="str">
        <f>IF('Opportunity List'!$AY432&lt;=0.1,"Early",IF(AND('Opportunity List'!$AY432&gt;0.1,'Opportunity List'!$AY432&lt;=0.25),"Establishing","Mature"))</f>
        <v>Establishing</v>
      </c>
      <c r="AY432" s="105">
        <v>0.25</v>
      </c>
      <c r="AZ432" s="11"/>
      <c r="BA432" s="11"/>
      <c r="BB432" s="11"/>
      <c r="BD432" s="11"/>
      <c r="BE432" s="11"/>
      <c r="BF432" s="11"/>
    </row>
    <row r="433" spans="1:58" x14ac:dyDescent="0.25">
      <c r="A433" s="104">
        <v>675</v>
      </c>
      <c r="B433" s="67" t="s">
        <v>269</v>
      </c>
      <c r="C433" s="70" t="s">
        <v>156</v>
      </c>
      <c r="D433" s="56" t="s">
        <v>157</v>
      </c>
      <c r="E433" s="56" t="s">
        <v>170</v>
      </c>
      <c r="F433" s="56" t="s">
        <v>2</v>
      </c>
      <c r="G433" s="56" t="s">
        <v>167</v>
      </c>
      <c r="H433" s="57">
        <v>0.47</v>
      </c>
      <c r="I433" s="56" t="s">
        <v>160</v>
      </c>
      <c r="J433" s="58">
        <v>75.503770373787916</v>
      </c>
      <c r="K433" s="59">
        <f>('Opportunity List'!$J433*Convert_PJ_to_MWh)/1000</f>
        <v>20973.269548274591</v>
      </c>
      <c r="L433" s="59">
        <v>1868883.9061509008</v>
      </c>
      <c r="M433" s="59">
        <f>'Opportunity List'!$N433/Convert_GJ_to_MWh</f>
        <v>26.700101963769566</v>
      </c>
      <c r="N433" s="59">
        <v>7.4166949958693458</v>
      </c>
      <c r="O433" s="60">
        <v>0.27</v>
      </c>
      <c r="P433" s="59">
        <f>'Opportunity List'!$L433*'Opportunity List'!$O433</f>
        <v>504598.65466074325</v>
      </c>
      <c r="Q433" s="60">
        <v>0.18</v>
      </c>
      <c r="R433" s="59">
        <f>'Opportunity List'!$J433*'Opportunity List'!$Q433*Convert_PJ_to_MWh</f>
        <v>3775188.5186894261</v>
      </c>
      <c r="S433" s="60">
        <v>0.12292211763912485</v>
      </c>
      <c r="T433" s="59">
        <v>20</v>
      </c>
      <c r="U433" s="59">
        <v>0</v>
      </c>
      <c r="V433" s="59">
        <f>(('Opportunity List'!$R433*'Opportunity List'!$S433)*'Opportunity List'!$O433)*'Opportunity List'!$T433</f>
        <v>2505892.502902762</v>
      </c>
      <c r="W433" s="59">
        <f>'Opportunity List'!$Y433*'Opportunity List'!$P433</f>
        <v>125294.6251451381</v>
      </c>
      <c r="X433" s="59">
        <f>IF('Opportunity List'!$P433=0,0,IF(OR('Opportunity List'!$A433={600,601}),4.52,IF(OR('Opportunity List'!$A433={602,603,604,605}),1.9,('Opportunity List'!$V433/'Opportunity List'!$P433))))</f>
        <v>4.9661101545891917</v>
      </c>
      <c r="Y433" s="59">
        <f>IF('Opportunity List'!$X433=0,0,'Opportunity List'!$X433/'Opportunity List'!$T433)</f>
        <v>0.24830550772945958</v>
      </c>
      <c r="Z433" s="61">
        <f>'Opportunity List'!$W433*'Opportunity List'!$H433</f>
        <v>58888.473818214901</v>
      </c>
      <c r="AA433" s="61">
        <f>'Opportunity List'!$Z433+'Opportunity List'!$W433</f>
        <v>184183.098963353</v>
      </c>
      <c r="AB433" s="61">
        <f>IF('Opportunity List'!$F433="Electricity", 'Opportunity List'!$W433, 0)+IF('Opportunity List'!$G433="Electricity",'Opportunity List'!$Z433,0)</f>
        <v>125294.6251451381</v>
      </c>
      <c r="AC433" s="61">
        <f>IF('Opportunity List'!$F433="Natural Gas",'Opportunity List'!$W433, 0)+IF('Opportunity List'!$G433="Natural Gas",'Opportunity List'!$Z433,0)</f>
        <v>58888.473818214901</v>
      </c>
      <c r="AD433" s="61">
        <f>'Opportunity List'!$Y433*VLOOKUP('Opportunity List'!$T433,'Discount rate'!$B$4:$D$45,3,FALSE)</f>
        <v>2.8788575938554777</v>
      </c>
      <c r="AE433" s="59">
        <v>2278.4313725490197</v>
      </c>
      <c r="AF433" s="62" t="s">
        <v>164</v>
      </c>
      <c r="AG433" s="63">
        <v>0</v>
      </c>
      <c r="AH433" s="64">
        <f>'Opportunity List'!$AG433*VLOOKUP('Opportunity List'!$T433,'Discount rate'!$B$4:$D$45,3,FALSE)</f>
        <v>0</v>
      </c>
      <c r="AI433" s="59">
        <f>'Opportunity List'!$AE433-'Opportunity List'!$AH433</f>
        <v>2278.4313725490197</v>
      </c>
      <c r="AJ433" s="64">
        <f>'Opportunity List'!$AI433/'Opportunity List'!$AD433</f>
        <v>791.43594230295218</v>
      </c>
      <c r="AK433" s="59">
        <f>'Opportunity List'!$P433*'Opportunity List'!$AE433</f>
        <v>1149693405.3250661</v>
      </c>
      <c r="AL433" s="59">
        <v>8760</v>
      </c>
      <c r="AM433" s="65">
        <v>0.7902101331418343</v>
      </c>
      <c r="AN433" s="65">
        <v>0.39968028613056839</v>
      </c>
      <c r="AO433" s="65">
        <v>0.86687506180720719</v>
      </c>
      <c r="AP433" s="65">
        <v>0.95510547135106771</v>
      </c>
      <c r="AQ433" s="65">
        <v>0.68373127902689346</v>
      </c>
      <c r="AR433" s="65">
        <v>0.23281349597047576</v>
      </c>
      <c r="AS433" s="65" t="e">
        <f>#VALUE!</f>
        <v>#VALUE!</v>
      </c>
      <c r="AT433" s="65" t="e">
        <f>#VALUE!</f>
        <v>#VALUE!</v>
      </c>
      <c r="AU433" s="65" t="e">
        <f>#VALUE!</f>
        <v>#VALUE!</v>
      </c>
      <c r="AV433" s="65" t="e">
        <f>#VALUE!</f>
        <v>#VALUE!</v>
      </c>
      <c r="AW433" s="65" t="e">
        <f>#VALUE!</f>
        <v>#VALUE!</v>
      </c>
      <c r="AX433" s="56" t="str">
        <f>IF('Opportunity List'!$AY433&lt;=0.1,"Early",IF(AND('Opportunity List'!$AY433&gt;0.1,'Opportunity List'!$AY433&lt;=0.25),"Establishing","Mature"))</f>
        <v>Establishing</v>
      </c>
      <c r="AY433" s="105">
        <v>0.25</v>
      </c>
      <c r="AZ433" s="11"/>
      <c r="BA433" s="11"/>
      <c r="BB433" s="11"/>
      <c r="BD433" s="11"/>
      <c r="BE433" s="11"/>
      <c r="BF433" s="11"/>
    </row>
    <row r="434" spans="1:58" x14ac:dyDescent="0.25">
      <c r="A434" s="104">
        <v>676</v>
      </c>
      <c r="B434" s="67" t="s">
        <v>269</v>
      </c>
      <c r="C434" s="70" t="s">
        <v>156</v>
      </c>
      <c r="D434" s="56" t="s">
        <v>157</v>
      </c>
      <c r="E434" s="56" t="s">
        <v>170</v>
      </c>
      <c r="F434" s="56" t="s">
        <v>159</v>
      </c>
      <c r="G434" s="56">
        <v>0</v>
      </c>
      <c r="H434" s="57">
        <v>0</v>
      </c>
      <c r="I434" s="56" t="s">
        <v>160</v>
      </c>
      <c r="J434" s="58">
        <v>26.9</v>
      </c>
      <c r="K434" s="59">
        <f>('Opportunity List'!$J434*Convert_PJ_to_MWh)/1000</f>
        <v>7472.2222222222827</v>
      </c>
      <c r="L434" s="59">
        <v>1868883.9061509008</v>
      </c>
      <c r="M434" s="59">
        <f>'Opportunity List'!$N434/Convert_GJ_to_MWh</f>
        <v>19.934434809352737</v>
      </c>
      <c r="N434" s="59">
        <v>5.5373430070278564</v>
      </c>
      <c r="O434" s="60">
        <v>0.10000963055701659</v>
      </c>
      <c r="P434" s="59">
        <f>'Opportunity List'!$L434*'Opportunity List'!$O434</f>
        <v>186906.38900810565</v>
      </c>
      <c r="Q434" s="60">
        <v>0.18</v>
      </c>
      <c r="R434" s="59">
        <f>'Opportunity List'!$J434*'Opportunity List'!$Q434*Convert_PJ_to_MWh</f>
        <v>1345000.0000000107</v>
      </c>
      <c r="S434" s="60">
        <v>0.12292211763912485</v>
      </c>
      <c r="T434" s="59">
        <v>20</v>
      </c>
      <c r="U434" s="59">
        <v>0</v>
      </c>
      <c r="V434" s="59">
        <f>(('Opportunity List'!$R434*'Opportunity List'!$S434)*'Opportunity List'!$O434)*'Opportunity List'!$T434</f>
        <v>330692.34089689032</v>
      </c>
      <c r="W434" s="59">
        <f>'Opportunity List'!$Y434*'Opportunity List'!$P434</f>
        <v>16534.617044844519</v>
      </c>
      <c r="X434" s="59">
        <f>IF('Opportunity List'!$P434=0,0,IF(OR('Opportunity List'!$A434={600,601}),4.52,IF(OR('Opportunity List'!$A434={602,603,604,605}),1.9,('Opportunity List'!$V434/'Opportunity List'!$P434))))</f>
        <v>1.7692939372048382</v>
      </c>
      <c r="Y434" s="59">
        <f>IF('Opportunity List'!$X434=0,0,'Opportunity List'!$X434/'Opportunity List'!$T434)</f>
        <v>8.8464696860241915E-2</v>
      </c>
      <c r="Z434" s="61">
        <f>'Opportunity List'!$W434*'Opportunity List'!$H434</f>
        <v>0</v>
      </c>
      <c r="AA434" s="61">
        <f>'Opportunity List'!$Z434+'Opportunity List'!$W434</f>
        <v>16534.617044844519</v>
      </c>
      <c r="AB434" s="61">
        <f>IF('Opportunity List'!$F434="Electricity", 'Opportunity List'!$W434, 0)+IF('Opportunity List'!$G434="Electricity",'Opportunity List'!$Z434,0)</f>
        <v>0</v>
      </c>
      <c r="AC434" s="61">
        <f>IF('Opportunity List'!$F434="Natural Gas",'Opportunity List'!$W434, 0)+IF('Opportunity List'!$G434="Natural Gas",'Opportunity List'!$Z434,0)</f>
        <v>16534.617044844519</v>
      </c>
      <c r="AD434" s="61">
        <f>'Opportunity List'!$Y434*VLOOKUP('Opportunity List'!$T434,'Discount rate'!$B$4:$D$45,3,FALSE)</f>
        <v>1.0256609556229137</v>
      </c>
      <c r="AE434" s="59">
        <v>2278.4313725490197</v>
      </c>
      <c r="AF434" s="62" t="s">
        <v>164</v>
      </c>
      <c r="AG434" s="63">
        <v>0</v>
      </c>
      <c r="AH434" s="64">
        <f>'Opportunity List'!$AG434*VLOOKUP('Opportunity List'!$T434,'Discount rate'!$B$4:$D$45,3,FALSE)</f>
        <v>0</v>
      </c>
      <c r="AI434" s="59">
        <f>'Opportunity List'!$AE434-'Opportunity List'!$AH434</f>
        <v>2278.4313725490197</v>
      </c>
      <c r="AJ434" s="64">
        <f>'Opportunity List'!$AI434/'Opportunity List'!$AD434</f>
        <v>2221.4274220522143</v>
      </c>
      <c r="AK434" s="59">
        <f>'Opportunity List'!$P434*'Opportunity List'!$AE434</f>
        <v>425853380.44591916</v>
      </c>
      <c r="AL434" s="59">
        <v>8760</v>
      </c>
      <c r="AM434" s="65">
        <v>0.7902101331418343</v>
      </c>
      <c r="AN434" s="65">
        <v>0.39968028613056839</v>
      </c>
      <c r="AO434" s="65">
        <v>0.86687506180720719</v>
      </c>
      <c r="AP434" s="65">
        <v>0.95510547135106771</v>
      </c>
      <c r="AQ434" s="65">
        <v>0.68373127902689346</v>
      </c>
      <c r="AR434" s="65">
        <v>0.23281349597047576</v>
      </c>
      <c r="AS434" s="65" t="e">
        <f>#VALUE!</f>
        <v>#VALUE!</v>
      </c>
      <c r="AT434" s="65" t="e">
        <f>#VALUE!</f>
        <v>#VALUE!</v>
      </c>
      <c r="AU434" s="65" t="e">
        <f>#VALUE!</f>
        <v>#VALUE!</v>
      </c>
      <c r="AV434" s="65" t="e">
        <f>#VALUE!</f>
        <v>#VALUE!</v>
      </c>
      <c r="AW434" s="65" t="e">
        <f>#VALUE!</f>
        <v>#VALUE!</v>
      </c>
      <c r="AX434" s="56" t="str">
        <f>IF('Opportunity List'!$AY434&lt;=0.1,"Early",IF(AND('Opportunity List'!$AY434&gt;0.1,'Opportunity List'!$AY434&lt;=0.25),"Establishing","Mature"))</f>
        <v>Establishing</v>
      </c>
      <c r="AY434" s="105">
        <v>0.25</v>
      </c>
      <c r="AZ434" s="11"/>
      <c r="BA434" s="11"/>
      <c r="BB434" s="11"/>
      <c r="BD434" s="11"/>
      <c r="BE434" s="11"/>
      <c r="BF434" s="11"/>
    </row>
    <row r="435" spans="1:58" x14ac:dyDescent="0.25">
      <c r="A435" s="104">
        <v>679</v>
      </c>
      <c r="B435" s="67" t="s">
        <v>271</v>
      </c>
      <c r="C435" s="70" t="s">
        <v>156</v>
      </c>
      <c r="D435" s="56" t="s">
        <v>157</v>
      </c>
      <c r="E435" s="56" t="s">
        <v>170</v>
      </c>
      <c r="F435" s="56" t="s">
        <v>2</v>
      </c>
      <c r="G435" s="56">
        <v>0</v>
      </c>
      <c r="H435" s="57">
        <v>0</v>
      </c>
      <c r="I435" s="56" t="s">
        <v>160</v>
      </c>
      <c r="J435" s="58">
        <v>75.503770373787916</v>
      </c>
      <c r="K435" s="59">
        <f>('Opportunity List'!$J435*Convert_PJ_to_MWh)/1000</f>
        <v>20973.269548274591</v>
      </c>
      <c r="L435" s="59">
        <v>1868883.9061509008</v>
      </c>
      <c r="M435" s="59">
        <f>'Opportunity List'!$N435/Convert_GJ_to_MWh</f>
        <v>26.700101963769566</v>
      </c>
      <c r="N435" s="59">
        <v>7.4166949958693458</v>
      </c>
      <c r="O435" s="60">
        <v>0.8</v>
      </c>
      <c r="P435" s="59">
        <f>'Opportunity List'!$L435*'Opportunity List'!$O435</f>
        <v>1495107.1249207207</v>
      </c>
      <c r="Q435" s="60">
        <v>0.18</v>
      </c>
      <c r="R435" s="59">
        <f>'Opportunity List'!$J435*'Opportunity List'!$Q435*Convert_PJ_to_MWh</f>
        <v>3775188.5186894261</v>
      </c>
      <c r="S435" s="60">
        <v>0.11760087523346961</v>
      </c>
      <c r="T435" s="59">
        <v>30</v>
      </c>
      <c r="U435" s="59">
        <v>0</v>
      </c>
      <c r="V435" s="59">
        <f>(('Opportunity List'!$R435*'Opportunity List'!$S435)*'Opportunity List'!$O435)*'Opportunity List'!$T435</f>
        <v>10655171.375261333</v>
      </c>
      <c r="W435" s="59">
        <f>'Opportunity List'!$Y435*'Opportunity List'!$P435</f>
        <v>355172.37917537778</v>
      </c>
      <c r="X435" s="59">
        <f>IF('Opportunity List'!$P435=0,0,IF(OR('Opportunity List'!$A435={600,601}),4.52,IF(OR('Opportunity List'!$A435={602,603,604,605}),1.9,('Opportunity List'!$V435/'Opportunity List'!$P435))))</f>
        <v>7.1266942666909783</v>
      </c>
      <c r="Y435" s="59">
        <f>IF('Opportunity List'!$X435=0,0,'Opportunity List'!$X435/'Opportunity List'!$T435)</f>
        <v>0.23755647555636594</v>
      </c>
      <c r="Z435" s="61">
        <f>'Opportunity List'!$W435*'Opportunity List'!$H435</f>
        <v>0</v>
      </c>
      <c r="AA435" s="61">
        <f>'Opportunity List'!$Z435+'Opportunity List'!$W435</f>
        <v>355172.37917537778</v>
      </c>
      <c r="AB435" s="61">
        <f>IF('Opportunity List'!$F435="Electricity", 'Opportunity List'!$W435, 0)+IF('Opportunity List'!$G435="Electricity",'Opportunity List'!$Z435,0)</f>
        <v>355172.37917537778</v>
      </c>
      <c r="AC435" s="61">
        <f>IF('Opportunity List'!$F435="Natural Gas",'Opportunity List'!$W435, 0)+IF('Opportunity List'!$G435="Natural Gas",'Opportunity List'!$Z435,0)</f>
        <v>0</v>
      </c>
      <c r="AD435" s="61">
        <f>'Opportunity List'!$Y435*VLOOKUP('Opportunity List'!$T435,'Discount rate'!$B$4:$D$45,3,FALSE)</f>
        <v>3.185404564143814</v>
      </c>
      <c r="AE435" s="59">
        <v>11385.445991983968</v>
      </c>
      <c r="AF435" s="62" t="s">
        <v>164</v>
      </c>
      <c r="AG435" s="63">
        <v>0</v>
      </c>
      <c r="AH435" s="64">
        <f>'Opportunity List'!$AG435*VLOOKUP('Opportunity List'!$T435,'Discount rate'!$B$4:$D$45,3,FALSE)</f>
        <v>0</v>
      </c>
      <c r="AI435" s="59">
        <f>'Opportunity List'!$AE435-'Opportunity List'!$AH435</f>
        <v>11385.445991983968</v>
      </c>
      <c r="AJ435" s="64">
        <f>'Opportunity List'!$AI435/'Opportunity List'!$AD435</f>
        <v>3574.2543098428046</v>
      </c>
      <c r="AK435" s="59">
        <f>'Opportunity List'!$P435*'Opportunity List'!$AE435</f>
        <v>17022461423.015293</v>
      </c>
      <c r="AL435" s="59">
        <v>8760</v>
      </c>
      <c r="AM435" s="65">
        <v>0.7902101331418343</v>
      </c>
      <c r="AN435" s="65">
        <v>0.39968028613056839</v>
      </c>
      <c r="AO435" s="65">
        <v>0.86687506180720719</v>
      </c>
      <c r="AP435" s="65">
        <v>0.95510547135106771</v>
      </c>
      <c r="AQ435" s="65">
        <v>0.68373127902689346</v>
      </c>
      <c r="AR435" s="65">
        <v>0.23281349597047576</v>
      </c>
      <c r="AS435" s="65" t="e">
        <f>#VALUE!</f>
        <v>#VALUE!</v>
      </c>
      <c r="AT435" s="65" t="e">
        <f>#VALUE!</f>
        <v>#VALUE!</v>
      </c>
      <c r="AU435" s="65" t="e">
        <f>#VALUE!</f>
        <v>#VALUE!</v>
      </c>
      <c r="AV435" s="65" t="e">
        <f>#VALUE!</f>
        <v>#VALUE!</v>
      </c>
      <c r="AW435" s="65" t="e">
        <f>#VALUE!</f>
        <v>#VALUE!</v>
      </c>
      <c r="AX435" s="56" t="str">
        <f>IF('Opportunity List'!$AY435&lt;=0.1,"Early",IF(AND('Opportunity List'!$AY435&gt;0.1,'Opportunity List'!$AY435&lt;=0.25),"Establishing","Mature"))</f>
        <v>Establishing</v>
      </c>
      <c r="AY435" s="105">
        <v>0.25</v>
      </c>
      <c r="AZ435" s="11"/>
      <c r="BA435" s="11"/>
      <c r="BB435" s="11"/>
      <c r="BD435" s="11"/>
      <c r="BE435" s="11"/>
      <c r="BF435" s="11"/>
    </row>
    <row r="436" spans="1:58" x14ac:dyDescent="0.25">
      <c r="A436" s="104">
        <v>680</v>
      </c>
      <c r="B436" s="67" t="s">
        <v>271</v>
      </c>
      <c r="C436" s="70" t="s">
        <v>156</v>
      </c>
      <c r="D436" s="56" t="s">
        <v>157</v>
      </c>
      <c r="E436" s="56" t="s">
        <v>170</v>
      </c>
      <c r="F436" s="56" t="s">
        <v>159</v>
      </c>
      <c r="G436" s="56">
        <v>0</v>
      </c>
      <c r="H436" s="57">
        <v>0</v>
      </c>
      <c r="I436" s="56" t="s">
        <v>160</v>
      </c>
      <c r="J436" s="58">
        <v>26.9</v>
      </c>
      <c r="K436" s="59">
        <f>('Opportunity List'!$J436*Convert_PJ_to_MWh)/1000</f>
        <v>7472.2222222222827</v>
      </c>
      <c r="L436" s="59">
        <v>1868883.9061509008</v>
      </c>
      <c r="M436" s="59">
        <f>'Opportunity List'!$N436/Convert_GJ_to_MWh</f>
        <v>19.934434809352737</v>
      </c>
      <c r="N436" s="59">
        <v>5.5373430070278564</v>
      </c>
      <c r="O436" s="60">
        <v>0.29632483128004916</v>
      </c>
      <c r="P436" s="59">
        <f>'Opportunity List'!$L436*'Opportunity List'!$O436</f>
        <v>553796.70817216486</v>
      </c>
      <c r="Q436" s="60">
        <v>0.18</v>
      </c>
      <c r="R436" s="59">
        <f>'Opportunity List'!$J436*'Opportunity List'!$Q436*Convert_PJ_to_MWh</f>
        <v>1345000.0000000107</v>
      </c>
      <c r="S436" s="60">
        <v>0.11760087523346961</v>
      </c>
      <c r="T436" s="59">
        <v>30</v>
      </c>
      <c r="U436" s="59">
        <v>0</v>
      </c>
      <c r="V436" s="59">
        <f>(('Opportunity List'!$R436*'Opportunity List'!$S436)*'Opportunity List'!$O436)*'Opportunity List'!$T436</f>
        <v>1406119.2013069512</v>
      </c>
      <c r="W436" s="59">
        <f>'Opportunity List'!$Y436*'Opportunity List'!$P436</f>
        <v>46870.640043565036</v>
      </c>
      <c r="X436" s="59">
        <f>IF('Opportunity List'!$P436=0,0,IF(OR('Opportunity List'!$A436={600,601}),4.52,IF(OR('Opportunity List'!$A436={602,603,604,605}),1.9,('Opportunity List'!$V436/'Opportunity List'!$P436))))</f>
        <v>2.5390530145040433</v>
      </c>
      <c r="Y436" s="59">
        <f>IF('Opportunity List'!$X436=0,0,'Opportunity List'!$X436/'Opportunity List'!$T436)</f>
        <v>8.4635100483468104E-2</v>
      </c>
      <c r="Z436" s="61">
        <f>'Opportunity List'!$W436*'Opportunity List'!$H436</f>
        <v>0</v>
      </c>
      <c r="AA436" s="61">
        <f>'Opportunity List'!$Z436+'Opportunity List'!$W436</f>
        <v>46870.640043565036</v>
      </c>
      <c r="AB436" s="61">
        <f>IF('Opportunity List'!$F436="Electricity", 'Opportunity List'!$W436, 0)+IF('Opportunity List'!$G436="Electricity",'Opportunity List'!$Z436,0)</f>
        <v>0</v>
      </c>
      <c r="AC436" s="61">
        <f>IF('Opportunity List'!$F436="Natural Gas",'Opportunity List'!$W436, 0)+IF('Opportunity List'!$G436="Natural Gas",'Opportunity List'!$Z436,0)</f>
        <v>46870.640043565036</v>
      </c>
      <c r="AD436" s="61">
        <f>'Opportunity List'!$Y436*VLOOKUP('Opportunity List'!$T436,'Discount rate'!$B$4:$D$45,3,FALSE)</f>
        <v>1.1348755479529804</v>
      </c>
      <c r="AE436" s="59">
        <v>11385.445991983968</v>
      </c>
      <c r="AF436" s="62" t="s">
        <v>164</v>
      </c>
      <c r="AG436" s="63">
        <v>0</v>
      </c>
      <c r="AH436" s="64">
        <f>'Opportunity List'!$AG436*VLOOKUP('Opportunity List'!$T436,'Discount rate'!$B$4:$D$45,3,FALSE)</f>
        <v>0</v>
      </c>
      <c r="AI436" s="59">
        <f>'Opportunity List'!$AE436-'Opportunity List'!$AH436</f>
        <v>11385.445991983968</v>
      </c>
      <c r="AJ436" s="64">
        <f>'Opportunity List'!$AI436/'Opportunity List'!$AD436</f>
        <v>10032.329987654015</v>
      </c>
      <c r="AK436" s="59">
        <f>'Opportunity List'!$P436*'Opportunity List'!$AE436</f>
        <v>6305222511.4326897</v>
      </c>
      <c r="AL436" s="59">
        <v>8760</v>
      </c>
      <c r="AM436" s="65">
        <v>0.7902101331418343</v>
      </c>
      <c r="AN436" s="65">
        <v>0.39968028613056839</v>
      </c>
      <c r="AO436" s="65">
        <v>0.86687506180720719</v>
      </c>
      <c r="AP436" s="65">
        <v>0.95510547135106771</v>
      </c>
      <c r="AQ436" s="65">
        <v>0.68373127902689346</v>
      </c>
      <c r="AR436" s="65">
        <v>0.23281349597047576</v>
      </c>
      <c r="AS436" s="65" t="e">
        <f>#VALUE!</f>
        <v>#VALUE!</v>
      </c>
      <c r="AT436" s="65" t="e">
        <f>#VALUE!</f>
        <v>#VALUE!</v>
      </c>
      <c r="AU436" s="65" t="e">
        <f>#VALUE!</f>
        <v>#VALUE!</v>
      </c>
      <c r="AV436" s="65" t="e">
        <f>#VALUE!</f>
        <v>#VALUE!</v>
      </c>
      <c r="AW436" s="65" t="e">
        <f>#VALUE!</f>
        <v>#VALUE!</v>
      </c>
      <c r="AX436" s="56" t="str">
        <f>IF('Opportunity List'!$AY436&lt;=0.1,"Early",IF(AND('Opportunity List'!$AY436&gt;0.1,'Opportunity List'!$AY436&lt;=0.25),"Establishing","Mature"))</f>
        <v>Establishing</v>
      </c>
      <c r="AY436" s="105">
        <v>0.25</v>
      </c>
      <c r="AZ436" s="11"/>
      <c r="BA436" s="11"/>
      <c r="BB436" s="11"/>
      <c r="BD436" s="11"/>
      <c r="BE436" s="11"/>
      <c r="BF436" s="11"/>
    </row>
    <row r="437" spans="1:58" x14ac:dyDescent="0.25">
      <c r="A437" s="104">
        <v>683</v>
      </c>
      <c r="B437" s="67" t="s">
        <v>272</v>
      </c>
      <c r="C437" s="70" t="s">
        <v>156</v>
      </c>
      <c r="D437" s="56" t="s">
        <v>157</v>
      </c>
      <c r="E437" s="56" t="s">
        <v>170</v>
      </c>
      <c r="F437" s="56" t="s">
        <v>2</v>
      </c>
      <c r="G437" s="56">
        <v>0</v>
      </c>
      <c r="H437" s="57">
        <v>0</v>
      </c>
      <c r="I437" s="56" t="s">
        <v>160</v>
      </c>
      <c r="J437" s="58">
        <v>75.503770373787916</v>
      </c>
      <c r="K437" s="59">
        <f>('Opportunity List'!$J437*Convert_PJ_to_MWh)/1000</f>
        <v>20973.269548274591</v>
      </c>
      <c r="L437" s="59">
        <v>1868883.9061509008</v>
      </c>
      <c r="M437" s="59">
        <f>'Opportunity List'!$N437/Convert_GJ_to_MWh</f>
        <v>26.700101963769566</v>
      </c>
      <c r="N437" s="59">
        <v>7.4166949958693458</v>
      </c>
      <c r="O437" s="60">
        <v>0.8</v>
      </c>
      <c r="P437" s="59">
        <f>'Opportunity List'!$L437*'Opportunity List'!$O437</f>
        <v>1495107.1249207207</v>
      </c>
      <c r="Q437" s="60">
        <v>0.18</v>
      </c>
      <c r="R437" s="59">
        <f>'Opportunity List'!$J437*'Opportunity List'!$Q437*Convert_PJ_to_MWh</f>
        <v>3775188.5186894261</v>
      </c>
      <c r="S437" s="60">
        <v>5.9000000000000004E-2</v>
      </c>
      <c r="T437" s="59">
        <v>10</v>
      </c>
      <c r="U437" s="59">
        <v>0</v>
      </c>
      <c r="V437" s="59">
        <f>(('Opportunity List'!$R437*'Opportunity List'!$S437)*'Opportunity List'!$O437)*'Opportunity List'!$T437</f>
        <v>1781888.9808214095</v>
      </c>
      <c r="W437" s="59">
        <f>'Opportunity List'!$Y437*'Opportunity List'!$P437</f>
        <v>178188.89808214095</v>
      </c>
      <c r="X437" s="59">
        <f>IF('Opportunity List'!$P437=0,0,IF(OR('Opportunity List'!$A437={600,601}),4.52,IF(OR('Opportunity List'!$A437={602,603,604,605}),1.9,('Opportunity List'!$V437/'Opportunity List'!$P437))))</f>
        <v>1.1918135838700492</v>
      </c>
      <c r="Y437" s="59">
        <f>IF('Opportunity List'!$X437=0,0,'Opportunity List'!$X437/'Opportunity List'!$T437)</f>
        <v>0.11918135838700492</v>
      </c>
      <c r="Z437" s="61">
        <f>'Opportunity List'!$W437*'Opportunity List'!$H437</f>
        <v>0</v>
      </c>
      <c r="AA437" s="61">
        <f>'Opportunity List'!$Z437+'Opportunity List'!$W437</f>
        <v>178188.89808214095</v>
      </c>
      <c r="AB437" s="61">
        <f>IF('Opportunity List'!$F437="Electricity", 'Opportunity List'!$W437, 0)+IF('Opportunity List'!$G437="Electricity",'Opportunity List'!$Z437,0)</f>
        <v>178188.89808214095</v>
      </c>
      <c r="AC437" s="61">
        <f>IF('Opportunity List'!$F437="Natural Gas",'Opportunity List'!$W437, 0)+IF('Opportunity List'!$G437="Natural Gas",'Opportunity List'!$Z437,0)</f>
        <v>0</v>
      </c>
      <c r="AD437" s="61">
        <f>'Opportunity List'!$Y437*VLOOKUP('Opportunity List'!$T437,'Discount rate'!$B$4:$D$45,3,FALSE)</f>
        <v>0.95626134717724554</v>
      </c>
      <c r="AE437" s="59">
        <v>1153.1297709923665</v>
      </c>
      <c r="AF437" s="62" t="s">
        <v>164</v>
      </c>
      <c r="AG437" s="63">
        <v>0</v>
      </c>
      <c r="AH437" s="64">
        <f>'Opportunity List'!$AG437*VLOOKUP('Opportunity List'!$T437,'Discount rate'!$B$4:$D$45,3,FALSE)</f>
        <v>0</v>
      </c>
      <c r="AI437" s="59">
        <f>'Opportunity List'!$AE437-'Opportunity List'!$AH437</f>
        <v>1153.1297709923665</v>
      </c>
      <c r="AJ437" s="64">
        <f>'Opportunity List'!$AI437/'Opportunity List'!$AD437</f>
        <v>1205.8730329279228</v>
      </c>
      <c r="AK437" s="59">
        <f>'Opportunity List'!$P437*'Opportunity List'!$AE437</f>
        <v>1724052536.568886</v>
      </c>
      <c r="AL437" s="59">
        <v>8760</v>
      </c>
      <c r="AM437" s="65">
        <v>0.7902101331418343</v>
      </c>
      <c r="AN437" s="65">
        <v>0.39968028613056839</v>
      </c>
      <c r="AO437" s="65">
        <v>0.86687506180720719</v>
      </c>
      <c r="AP437" s="65">
        <v>0.95510547135106771</v>
      </c>
      <c r="AQ437" s="65">
        <v>0.68373127902689346</v>
      </c>
      <c r="AR437" s="65">
        <v>0.23281349597047576</v>
      </c>
      <c r="AS437" s="65" t="e">
        <f>#VALUE!</f>
        <v>#VALUE!</v>
      </c>
      <c r="AT437" s="65" t="e">
        <f>#VALUE!</f>
        <v>#VALUE!</v>
      </c>
      <c r="AU437" s="65" t="e">
        <f>#VALUE!</f>
        <v>#VALUE!</v>
      </c>
      <c r="AV437" s="65" t="e">
        <f>#VALUE!</f>
        <v>#VALUE!</v>
      </c>
      <c r="AW437" s="65" t="e">
        <f>#VALUE!</f>
        <v>#VALUE!</v>
      </c>
      <c r="AX437" s="56" t="str">
        <f>IF('Opportunity List'!$AY437&lt;=0.1,"Early",IF(AND('Opportunity List'!$AY437&gt;0.1,'Opportunity List'!$AY437&lt;=0.25),"Establishing","Mature"))</f>
        <v>Establishing</v>
      </c>
      <c r="AY437" s="105">
        <v>0.25</v>
      </c>
      <c r="AZ437" s="11"/>
      <c r="BA437" s="11"/>
      <c r="BB437" s="11"/>
      <c r="BD437" s="11"/>
      <c r="BE437" s="11"/>
      <c r="BF437" s="11"/>
    </row>
    <row r="438" spans="1:58" x14ac:dyDescent="0.25">
      <c r="A438" s="104">
        <v>684</v>
      </c>
      <c r="B438" s="67" t="s">
        <v>272</v>
      </c>
      <c r="C438" s="70" t="s">
        <v>156</v>
      </c>
      <c r="D438" s="56" t="s">
        <v>157</v>
      </c>
      <c r="E438" s="56" t="s">
        <v>170</v>
      </c>
      <c r="F438" s="56" t="s">
        <v>159</v>
      </c>
      <c r="G438" s="56">
        <v>0</v>
      </c>
      <c r="H438" s="57">
        <v>0</v>
      </c>
      <c r="I438" s="56" t="s">
        <v>160</v>
      </c>
      <c r="J438" s="58">
        <v>26.9</v>
      </c>
      <c r="K438" s="59">
        <f>('Opportunity List'!$J438*Convert_PJ_to_MWh)/1000</f>
        <v>7472.2222222222827</v>
      </c>
      <c r="L438" s="59">
        <v>1868883.9061509008</v>
      </c>
      <c r="M438" s="59">
        <f>'Opportunity List'!$N438/Convert_GJ_to_MWh</f>
        <v>19.934434809352737</v>
      </c>
      <c r="N438" s="59">
        <v>5.5373430070278564</v>
      </c>
      <c r="O438" s="60">
        <v>0.29632483128004916</v>
      </c>
      <c r="P438" s="59">
        <f>'Opportunity List'!$L438*'Opportunity List'!$O438</f>
        <v>553796.70817216486</v>
      </c>
      <c r="Q438" s="60">
        <v>0.18</v>
      </c>
      <c r="R438" s="59">
        <f>'Opportunity List'!$J438*'Opportunity List'!$Q438*Convert_PJ_to_MWh</f>
        <v>1345000.0000000107</v>
      </c>
      <c r="S438" s="60">
        <v>5.9000000000000004E-2</v>
      </c>
      <c r="T438" s="59">
        <v>10</v>
      </c>
      <c r="U438" s="59">
        <v>0</v>
      </c>
      <c r="V438" s="59">
        <f>(('Opportunity List'!$R438*'Opportunity List'!$S438)*'Opportunity List'!$O438)*'Opportunity List'!$T438</f>
        <v>235148.5698622849</v>
      </c>
      <c r="W438" s="59">
        <f>'Opportunity List'!$Y438*'Opportunity List'!$P438</f>
        <v>23514.856986228489</v>
      </c>
      <c r="X438" s="59">
        <f>IF('Opportunity List'!$P438=0,0,IF(OR('Opportunity List'!$A438={600,601}),4.52,IF(OR('Opportunity List'!$A438={602,603,604,605}),1.9,('Opportunity List'!$V438/'Opportunity List'!$P438))))</f>
        <v>0.4246117147182133</v>
      </c>
      <c r="Y438" s="59">
        <f>IF('Opportunity List'!$X438=0,0,'Opportunity List'!$X438/'Opportunity List'!$T438)</f>
        <v>4.2461171471821331E-2</v>
      </c>
      <c r="Z438" s="61">
        <f>'Opportunity List'!$W438*'Opportunity List'!$H438</f>
        <v>0</v>
      </c>
      <c r="AA438" s="61">
        <f>'Opportunity List'!$Z438+'Opportunity List'!$W438</f>
        <v>23514.856986228489</v>
      </c>
      <c r="AB438" s="61">
        <f>IF('Opportunity List'!$F438="Electricity", 'Opportunity List'!$W438, 0)+IF('Opportunity List'!$G438="Electricity",'Opportunity List'!$Z438,0)</f>
        <v>0</v>
      </c>
      <c r="AC438" s="61">
        <f>IF('Opportunity List'!$F438="Natural Gas",'Opportunity List'!$W438, 0)+IF('Opportunity List'!$G438="Natural Gas",'Opportunity List'!$Z438,0)</f>
        <v>23514.856986228489</v>
      </c>
      <c r="AD438" s="61">
        <f>'Opportunity List'!$Y438*VLOOKUP('Opportunity List'!$T438,'Discount rate'!$B$4:$D$45,3,FALSE)</f>
        <v>0.34069067162767963</v>
      </c>
      <c r="AE438" s="59">
        <v>1153.1297709923665</v>
      </c>
      <c r="AF438" s="62" t="s">
        <v>164</v>
      </c>
      <c r="AG438" s="63">
        <v>0</v>
      </c>
      <c r="AH438" s="64">
        <f>'Opportunity List'!$AG438*VLOOKUP('Opportunity List'!$T438,'Discount rate'!$B$4:$D$45,3,FALSE)</f>
        <v>0</v>
      </c>
      <c r="AI438" s="59">
        <f>'Opportunity List'!$AE438-'Opportunity List'!$AH438</f>
        <v>1153.1297709923665</v>
      </c>
      <c r="AJ438" s="64">
        <f>'Opportunity List'!$AI438/'Opportunity List'!$AD438</f>
        <v>3384.6825493729771</v>
      </c>
      <c r="AK438" s="59">
        <f>'Opportunity List'!$P438*'Opportunity List'!$AE438</f>
        <v>638599471.27089489</v>
      </c>
      <c r="AL438" s="59">
        <v>8760</v>
      </c>
      <c r="AM438" s="65">
        <v>0.7902101331418343</v>
      </c>
      <c r="AN438" s="65">
        <v>0.39968028613056839</v>
      </c>
      <c r="AO438" s="65">
        <v>0.86687506180720719</v>
      </c>
      <c r="AP438" s="65">
        <v>0.95510547135106771</v>
      </c>
      <c r="AQ438" s="65">
        <v>0.68373127902689346</v>
      </c>
      <c r="AR438" s="65">
        <v>0.23281349597047576</v>
      </c>
      <c r="AS438" s="65" t="e">
        <f>#VALUE!</f>
        <v>#VALUE!</v>
      </c>
      <c r="AT438" s="65" t="e">
        <f>#VALUE!</f>
        <v>#VALUE!</v>
      </c>
      <c r="AU438" s="65" t="e">
        <f>#VALUE!</f>
        <v>#VALUE!</v>
      </c>
      <c r="AV438" s="65" t="e">
        <f>#VALUE!</f>
        <v>#VALUE!</v>
      </c>
      <c r="AW438" s="65" t="e">
        <f>#VALUE!</f>
        <v>#VALUE!</v>
      </c>
      <c r="AX438" s="56" t="str">
        <f>IF('Opportunity List'!$AY438&lt;=0.1,"Early",IF(AND('Opportunity List'!$AY438&gt;0.1,'Opportunity List'!$AY438&lt;=0.25),"Establishing","Mature"))</f>
        <v>Establishing</v>
      </c>
      <c r="AY438" s="105">
        <v>0.25</v>
      </c>
      <c r="AZ438" s="11"/>
      <c r="BA438" s="11"/>
      <c r="BB438" s="11"/>
      <c r="BD438" s="11"/>
      <c r="BE438" s="11"/>
      <c r="BF438" s="11"/>
    </row>
    <row r="439" spans="1:58" x14ac:dyDescent="0.25">
      <c r="A439" s="104">
        <v>688</v>
      </c>
      <c r="B439" s="67" t="s">
        <v>281</v>
      </c>
      <c r="C439" s="70" t="s">
        <v>156</v>
      </c>
      <c r="D439" s="56" t="s">
        <v>157</v>
      </c>
      <c r="E439" s="56" t="s">
        <v>170</v>
      </c>
      <c r="F439" s="56" t="s">
        <v>159</v>
      </c>
      <c r="G439" s="56">
        <v>0</v>
      </c>
      <c r="H439" s="57">
        <v>0</v>
      </c>
      <c r="I439" s="56" t="s">
        <v>160</v>
      </c>
      <c r="J439" s="58">
        <v>26.9</v>
      </c>
      <c r="K439" s="59">
        <f>('Opportunity List'!$J439*Convert_PJ_to_MWh)/1000</f>
        <v>7472.2222222222827</v>
      </c>
      <c r="L439" s="59">
        <v>1868883.9061509008</v>
      </c>
      <c r="M439" s="59">
        <f>'Opportunity List'!$N439/Convert_GJ_to_MWh</f>
        <v>19.934434809352737</v>
      </c>
      <c r="N439" s="59">
        <v>5.5373430070278564</v>
      </c>
      <c r="O439" s="60">
        <v>0.1215</v>
      </c>
      <c r="P439" s="59">
        <f>'Opportunity List'!$L439*'Opportunity List'!$O439</f>
        <v>227069.39459733444</v>
      </c>
      <c r="Q439" s="60">
        <v>0.32</v>
      </c>
      <c r="R439" s="59">
        <f>'Opportunity List'!$J439*'Opportunity List'!$Q439*Convert_PJ_to_MWh</f>
        <v>2391111.1111111306</v>
      </c>
      <c r="S439" s="60">
        <v>7.601523689272903E-2</v>
      </c>
      <c r="T439" s="59">
        <v>12</v>
      </c>
      <c r="U439" s="59">
        <v>0</v>
      </c>
      <c r="V439" s="59">
        <f>(('Opportunity List'!$R439*'Opportunity List'!$S439)*'Opportunity List'!$O439)*'Opportunity List'!$T439</f>
        <v>265007.35946490982</v>
      </c>
      <c r="W439" s="59">
        <f>'Opportunity List'!$Y439*'Opportunity List'!$P439</f>
        <v>22083.946622075819</v>
      </c>
      <c r="X439" s="59">
        <f>IF('Opportunity List'!$P439=0,0,IF(OR('Opportunity List'!$A439={600,601}),4.52,IF(OR('Opportunity List'!$A439={602,603,604,605}),1.9,('Opportunity List'!$V439/'Opportunity List'!$P439))))</f>
        <v>1.1670765227293241</v>
      </c>
      <c r="Y439" s="59">
        <f>IF('Opportunity List'!$X439=0,0,'Opportunity List'!$X439/'Opportunity List'!$T439)</f>
        <v>9.7256376894110333E-2</v>
      </c>
      <c r="Z439" s="61">
        <f>'Opportunity List'!$W439*'Opportunity List'!$H439</f>
        <v>0</v>
      </c>
      <c r="AA439" s="61">
        <f>'Opportunity List'!$Z439+'Opportunity List'!$W439</f>
        <v>22083.946622075819</v>
      </c>
      <c r="AB439" s="61">
        <f>IF('Opportunity List'!$F439="Electricity", 'Opportunity List'!$W439, 0)+IF('Opportunity List'!$G439="Electricity",'Opportunity List'!$Z439,0)</f>
        <v>0</v>
      </c>
      <c r="AC439" s="61">
        <f>IF('Opportunity List'!$F439="Natural Gas",'Opportunity List'!$W439, 0)+IF('Opportunity List'!$G439="Natural Gas",'Opportunity List'!$Z439,0)</f>
        <v>22083.946622075819</v>
      </c>
      <c r="AD439" s="61">
        <f>'Opportunity List'!$Y439*VLOOKUP('Opportunity List'!$T439,'Discount rate'!$B$4:$D$45,3,FALSE)</f>
        <v>0.86973326890412495</v>
      </c>
      <c r="AE439" s="59">
        <v>101.84049079754602</v>
      </c>
      <c r="AF439" s="62" t="s">
        <v>168</v>
      </c>
      <c r="AG439" s="63">
        <v>0</v>
      </c>
      <c r="AH439" s="64">
        <f>'Opportunity List'!$AG439*VLOOKUP('Opportunity List'!$T439,'Discount rate'!$B$4:$D$45,3,FALSE)</f>
        <v>0</v>
      </c>
      <c r="AI439" s="59">
        <f>'Opportunity List'!$AE439-'Opportunity List'!$AH439</f>
        <v>101.84049079754602</v>
      </c>
      <c r="AJ439" s="64">
        <f>'Opportunity List'!$AI439/'Opportunity List'!$AD439</f>
        <v>117.09393493233431</v>
      </c>
      <c r="AK439" s="59">
        <f>'Opportunity List'!$P439*'Opportunity List'!$AE439</f>
        <v>23124858.590894185</v>
      </c>
      <c r="AL439" s="59" t="s">
        <v>175</v>
      </c>
      <c r="AM439" s="65" t="s">
        <v>175</v>
      </c>
      <c r="AN439" s="65" t="s">
        <v>175</v>
      </c>
      <c r="AO439" s="65" t="s">
        <v>175</v>
      </c>
      <c r="AP439" s="65" t="s">
        <v>175</v>
      </c>
      <c r="AQ439" s="65" t="s">
        <v>175</v>
      </c>
      <c r="AR439" s="65" t="s">
        <v>175</v>
      </c>
      <c r="AS439" s="65" t="e">
        <f>#VALUE!</f>
        <v>#VALUE!</v>
      </c>
      <c r="AT439" s="65" t="e">
        <f>#VALUE!</f>
        <v>#VALUE!</v>
      </c>
      <c r="AU439" s="65" t="e">
        <f>#VALUE!</f>
        <v>#VALUE!</v>
      </c>
      <c r="AV439" s="65" t="e">
        <f>#VALUE!</f>
        <v>#VALUE!</v>
      </c>
      <c r="AW439" s="65" t="e">
        <f>#VALUE!</f>
        <v>#VALUE!</v>
      </c>
      <c r="AX439" s="56" t="str">
        <f>IF('Opportunity List'!$AY439&lt;=0.1,"Early",IF(AND('Opportunity List'!$AY439&gt;0.1,'Opportunity List'!$AY439&lt;=0.25),"Establishing","Mature"))</f>
        <v>Establishing</v>
      </c>
      <c r="AY439" s="105">
        <v>0.25</v>
      </c>
      <c r="AZ439" s="11"/>
      <c r="BA439" s="11"/>
      <c r="BB439" s="11"/>
      <c r="BD439" s="11"/>
      <c r="BE439" s="11"/>
      <c r="BF439" s="11"/>
    </row>
    <row r="440" spans="1:58" x14ac:dyDescent="0.25">
      <c r="A440" s="104">
        <v>690</v>
      </c>
      <c r="B440" s="67" t="s">
        <v>282</v>
      </c>
      <c r="C440" s="70" t="s">
        <v>156</v>
      </c>
      <c r="D440" s="56" t="s">
        <v>157</v>
      </c>
      <c r="E440" s="56" t="s">
        <v>170</v>
      </c>
      <c r="F440" s="56" t="s">
        <v>2</v>
      </c>
      <c r="G440" s="56">
        <v>0</v>
      </c>
      <c r="H440" s="57">
        <v>0</v>
      </c>
      <c r="I440" s="56" t="s">
        <v>160</v>
      </c>
      <c r="J440" s="58">
        <v>75.503770373787916</v>
      </c>
      <c r="K440" s="59">
        <f>('Opportunity List'!$J440*Convert_PJ_to_MWh)/1000</f>
        <v>20973.269548274591</v>
      </c>
      <c r="L440" s="59">
        <v>1868883.9061509008</v>
      </c>
      <c r="M440" s="59">
        <f>'Opportunity List'!$N440/Convert_GJ_to_MWh</f>
        <v>26.700101963769566</v>
      </c>
      <c r="N440" s="59">
        <v>7.4166949958693458</v>
      </c>
      <c r="O440" s="60">
        <v>0.33</v>
      </c>
      <c r="P440" s="59">
        <f>'Opportunity List'!$L440*'Opportunity List'!$O440</f>
        <v>616731.68902979733</v>
      </c>
      <c r="Q440" s="60">
        <v>0.18</v>
      </c>
      <c r="R440" s="59">
        <f>'Opportunity List'!$J440*'Opportunity List'!$Q440*Convert_PJ_to_MWh</f>
        <v>3775188.5186894261</v>
      </c>
      <c r="S440" s="60">
        <v>0.10451786968909188</v>
      </c>
      <c r="T440" s="59">
        <v>12</v>
      </c>
      <c r="U440" s="59">
        <v>0</v>
      </c>
      <c r="V440" s="59">
        <f>(('Opportunity List'!$R440*'Opportunity List'!$S440)*'Opportunity List'!$O440)*'Opportunity List'!$T440</f>
        <v>1562515.6601266237</v>
      </c>
      <c r="W440" s="59">
        <f>'Opportunity List'!$Y440*'Opportunity List'!$P440</f>
        <v>130209.63834388531</v>
      </c>
      <c r="X440" s="59">
        <f>IF('Opportunity List'!$P440=0,0,IF(OR('Opportunity List'!$A440={600,601}),4.52,IF(OR('Opportunity List'!$A440={602,603,604,605}),1.9,('Opportunity List'!$V440/'Opportunity List'!$P440))))</f>
        <v>2.5335420376803937</v>
      </c>
      <c r="Y440" s="59">
        <f>IF('Opportunity List'!$X440=0,0,'Opportunity List'!$X440/'Opportunity List'!$T440)</f>
        <v>0.21112850314003281</v>
      </c>
      <c r="Z440" s="61">
        <f>'Opportunity List'!$W440*'Opportunity List'!$H440</f>
        <v>0</v>
      </c>
      <c r="AA440" s="61">
        <f>'Opportunity List'!$Z440+'Opportunity List'!$W440</f>
        <v>130209.63834388531</v>
      </c>
      <c r="AB440" s="61">
        <f>IF('Opportunity List'!$F440="Electricity", 'Opportunity List'!$W440, 0)+IF('Opportunity List'!$G440="Electricity",'Opportunity List'!$Z440,0)</f>
        <v>130209.63834388531</v>
      </c>
      <c r="AC440" s="61">
        <f>IF('Opportunity List'!$F440="Natural Gas",'Opportunity List'!$W440, 0)+IF('Opportunity List'!$G440="Natural Gas",'Opportunity List'!$Z440,0)</f>
        <v>0</v>
      </c>
      <c r="AD440" s="61">
        <f>'Opportunity List'!$Y440*VLOOKUP('Opportunity List'!$T440,'Discount rate'!$B$4:$D$45,3,FALSE)</f>
        <v>1.8880559718437913</v>
      </c>
      <c r="AE440" s="59">
        <v>221.75572519083971</v>
      </c>
      <c r="AF440" s="62" t="s">
        <v>168</v>
      </c>
      <c r="AG440" s="63">
        <v>0</v>
      </c>
      <c r="AH440" s="64">
        <f>'Opportunity List'!$AG440*VLOOKUP('Opportunity List'!$T440,'Discount rate'!$B$4:$D$45,3,FALSE)</f>
        <v>0</v>
      </c>
      <c r="AI440" s="59">
        <f>'Opportunity List'!$AE440-'Opportunity List'!$AH440</f>
        <v>221.75572519083971</v>
      </c>
      <c r="AJ440" s="64">
        <f>'Opportunity List'!$AI440/'Opportunity List'!$AD440</f>
        <v>117.45188092823486</v>
      </c>
      <c r="AK440" s="59">
        <f>'Opportunity List'!$P440*'Opportunity List'!$AE440</f>
        <v>136763782.94897416</v>
      </c>
      <c r="AL440" s="59">
        <v>8760</v>
      </c>
      <c r="AM440" s="65">
        <v>0.7902101331418343</v>
      </c>
      <c r="AN440" s="65">
        <v>0.39968028613056839</v>
      </c>
      <c r="AO440" s="65">
        <v>0.86687506180720719</v>
      </c>
      <c r="AP440" s="65">
        <v>0.95510547135106771</v>
      </c>
      <c r="AQ440" s="65">
        <v>0.68373127902689346</v>
      </c>
      <c r="AR440" s="65">
        <v>0.23281349597047576</v>
      </c>
      <c r="AS440" s="65" t="e">
        <f>#VALUE!</f>
        <v>#VALUE!</v>
      </c>
      <c r="AT440" s="65" t="e">
        <f>#VALUE!</f>
        <v>#VALUE!</v>
      </c>
      <c r="AU440" s="65" t="e">
        <f>#VALUE!</f>
        <v>#VALUE!</v>
      </c>
      <c r="AV440" s="65" t="e">
        <f>#VALUE!</f>
        <v>#VALUE!</v>
      </c>
      <c r="AW440" s="65" t="e">
        <f>#VALUE!</f>
        <v>#VALUE!</v>
      </c>
      <c r="AX440" s="56" t="str">
        <f>IF('Opportunity List'!$AY440&lt;=0.1,"Early",IF(AND('Opportunity List'!$AY440&gt;0.1,'Opportunity List'!$AY440&lt;=0.25),"Establishing","Mature"))</f>
        <v>Establishing</v>
      </c>
      <c r="AY440" s="105">
        <v>0.25</v>
      </c>
      <c r="AZ440" s="11"/>
      <c r="BA440" s="11"/>
      <c r="BB440" s="11"/>
      <c r="BD440" s="11"/>
      <c r="BE440" s="11"/>
      <c r="BF440" s="11"/>
    </row>
    <row r="441" spans="1:58" x14ac:dyDescent="0.25">
      <c r="A441" s="104">
        <v>601</v>
      </c>
      <c r="B441" s="67" t="s">
        <v>284</v>
      </c>
      <c r="C441" s="70" t="s">
        <v>156</v>
      </c>
      <c r="D441" s="56" t="s">
        <v>157</v>
      </c>
      <c r="E441" s="56" t="s">
        <v>170</v>
      </c>
      <c r="F441" s="56" t="s">
        <v>2</v>
      </c>
      <c r="G441" s="56">
        <v>0</v>
      </c>
      <c r="H441" s="57">
        <v>0</v>
      </c>
      <c r="I441" s="56" t="s">
        <v>160</v>
      </c>
      <c r="J441" s="58">
        <v>75.503770373787916</v>
      </c>
      <c r="K441" s="59">
        <f>('Opportunity List'!$J441*Convert_PJ_to_MWh)/1000</f>
        <v>20973.269548274591</v>
      </c>
      <c r="L441" s="59">
        <v>1868883.9061509008</v>
      </c>
      <c r="M441" s="59">
        <f>'Opportunity List'!$N441/Convert_GJ_to_MWh</f>
        <v>26.700101963769566</v>
      </c>
      <c r="N441" s="59">
        <v>7.4166949958693458</v>
      </c>
      <c r="O441" s="60">
        <v>0.33</v>
      </c>
      <c r="P441" s="59">
        <f>'Opportunity List'!$L441*'Opportunity List'!$O441</f>
        <v>616731.68902979733</v>
      </c>
      <c r="Q441" s="60">
        <v>0.18</v>
      </c>
      <c r="R441" s="59">
        <f>'Opportunity List'!$J441*'Opportunity List'!$Q441*Convert_PJ_to_MWh</f>
        <v>3775188.5186894261</v>
      </c>
      <c r="S441" s="60">
        <v>0.26600128465532374</v>
      </c>
      <c r="T441" s="59">
        <v>10</v>
      </c>
      <c r="U441" s="59">
        <v>0</v>
      </c>
      <c r="V441" s="59">
        <f>(('Opportunity List'!$R441*'Opportunity List'!$S441)*'Opportunity List'!$O441)*'Opportunity List'!$T441</f>
        <v>3313876.486098473</v>
      </c>
      <c r="W441" s="59">
        <f>'Opportunity List'!$Y441*'Opportunity List'!$P441</f>
        <v>278762.72344146838</v>
      </c>
      <c r="X441" s="59">
        <f>IF('Opportunity List'!$P441=0,0,IF(OR('Opportunity List'!$A441={600,601}),4.52,IF(OR('Opportunity List'!$A441={602,603,604,605}),1.9,('Opportunity List'!$V441/'Opportunity List'!$P441))))</f>
        <v>4.5199999999999996</v>
      </c>
      <c r="Y441" s="59">
        <f>IF('Opportunity List'!$X441=0,0,'Opportunity List'!$X441/'Opportunity List'!$T441)</f>
        <v>0.45199999999999996</v>
      </c>
      <c r="Z441" s="61">
        <f>'Opportunity List'!$W441*'Opportunity List'!$H441</f>
        <v>0</v>
      </c>
      <c r="AA441" s="61">
        <f>'Opportunity List'!$Z441+'Opportunity List'!$W441</f>
        <v>278762.72344146838</v>
      </c>
      <c r="AB441" s="61">
        <f>IF('Opportunity List'!$F441="Electricity", 'Opportunity List'!$W441, 0)+IF('Opportunity List'!$G441="Electricity",'Opportunity List'!$Z441,0)</f>
        <v>278762.72344146838</v>
      </c>
      <c r="AC441" s="61">
        <f>IF('Opportunity List'!$F441="Natural Gas",'Opportunity List'!$W441, 0)+IF('Opportunity List'!$G441="Natural Gas",'Opportunity List'!$Z441,0)</f>
        <v>0</v>
      </c>
      <c r="AD441" s="61">
        <f>'Opportunity List'!$Y441*VLOOKUP('Opportunity List'!$T441,'Discount rate'!$B$4:$D$45,3,FALSE)</f>
        <v>3.6266588565015359</v>
      </c>
      <c r="AE441" s="59">
        <v>274.96932515337426</v>
      </c>
      <c r="AF441" s="62" t="s">
        <v>168</v>
      </c>
      <c r="AG441" s="63">
        <v>0</v>
      </c>
      <c r="AH441" s="64">
        <f>'Opportunity List'!$AG441*VLOOKUP('Opportunity List'!$T441,'Discount rate'!$B$4:$D$45,3,FALSE)</f>
        <v>0</v>
      </c>
      <c r="AI441" s="59">
        <f>'Opportunity List'!$AE441-'Opportunity List'!$AH441</f>
        <v>274.96932515337426</v>
      </c>
      <c r="AJ441" s="64">
        <f>'Opportunity List'!$AI441/'Opportunity List'!$AD441</f>
        <v>75.818911023416192</v>
      </c>
      <c r="AK441" s="59">
        <f>'Opportunity List'!$P441*'Opportunity List'!$AE441</f>
        <v>169582296.33322403</v>
      </c>
      <c r="AL441" s="59">
        <v>8760</v>
      </c>
      <c r="AM441" s="65">
        <v>0.7902101331418343</v>
      </c>
      <c r="AN441" s="65">
        <v>0.39968028613056839</v>
      </c>
      <c r="AO441" s="65">
        <v>0.86687506180720719</v>
      </c>
      <c r="AP441" s="65">
        <v>0.95510547135106771</v>
      </c>
      <c r="AQ441" s="65">
        <v>0.68373127902689346</v>
      </c>
      <c r="AR441" s="65">
        <v>0.23281349597047576</v>
      </c>
      <c r="AS441" s="65" t="e">
        <f>#VALUE!</f>
        <v>#VALUE!</v>
      </c>
      <c r="AT441" s="65" t="e">
        <f>#VALUE!</f>
        <v>#VALUE!</v>
      </c>
      <c r="AU441" s="65" t="e">
        <f>#VALUE!</f>
        <v>#VALUE!</v>
      </c>
      <c r="AV441" s="65" t="e">
        <f>#VALUE!</f>
        <v>#VALUE!</v>
      </c>
      <c r="AW441" s="65" t="e">
        <f>#VALUE!</f>
        <v>#VALUE!</v>
      </c>
      <c r="AX441" s="56" t="str">
        <f>IF('Opportunity List'!$AY441&lt;=0.1,"Early",IF(AND('Opportunity List'!$AY441&gt;0.1,'Opportunity List'!$AY441&lt;=0.25),"Establishing","Mature"))</f>
        <v>Establishing</v>
      </c>
      <c r="AY441" s="105">
        <v>0.25</v>
      </c>
      <c r="AZ441" s="11"/>
      <c r="BA441" s="11"/>
      <c r="BB441" s="11"/>
      <c r="BD441" s="11"/>
      <c r="BE441" s="11"/>
      <c r="BF441" s="11"/>
    </row>
    <row r="442" spans="1:58" x14ac:dyDescent="0.25">
      <c r="A442" s="104">
        <v>692</v>
      </c>
      <c r="B442" s="67" t="s">
        <v>287</v>
      </c>
      <c r="C442" s="70" t="s">
        <v>156</v>
      </c>
      <c r="D442" s="56" t="s">
        <v>157</v>
      </c>
      <c r="E442" s="56" t="s">
        <v>170</v>
      </c>
      <c r="F442" s="56" t="s">
        <v>159</v>
      </c>
      <c r="G442" s="56">
        <v>0</v>
      </c>
      <c r="H442" s="57">
        <v>0</v>
      </c>
      <c r="I442" s="56" t="s">
        <v>160</v>
      </c>
      <c r="J442" s="58">
        <v>26.9</v>
      </c>
      <c r="K442" s="59">
        <f>('Opportunity List'!$J442*Convert_PJ_to_MWh)/1000</f>
        <v>7472.2222222222827</v>
      </c>
      <c r="L442" s="59">
        <v>1868883.9061509008</v>
      </c>
      <c r="M442" s="59">
        <f>'Opportunity List'!$N442/Convert_GJ_to_MWh</f>
        <v>19.934434809352737</v>
      </c>
      <c r="N442" s="59">
        <v>5.5373430070278564</v>
      </c>
      <c r="O442" s="60">
        <v>0.15252013374708412</v>
      </c>
      <c r="P442" s="59">
        <f>'Opportunity List'!$L442*'Opportunity List'!$O442</f>
        <v>285042.42332390841</v>
      </c>
      <c r="Q442" s="60">
        <v>0.32</v>
      </c>
      <c r="R442" s="59">
        <f>'Opportunity List'!$J442*'Opportunity List'!$Q442*Convert_PJ_to_MWh</f>
        <v>2391111.1111111306</v>
      </c>
      <c r="S442" s="60">
        <v>0.40561747795777053</v>
      </c>
      <c r="T442" s="59">
        <v>15</v>
      </c>
      <c r="U442" s="59">
        <v>0</v>
      </c>
      <c r="V442" s="59">
        <f>(('Opportunity List'!$R442*'Opportunity List'!$S442)*'Opportunity List'!$O442)*'Opportunity List'!$T442</f>
        <v>2218885.3073127829</v>
      </c>
      <c r="W442" s="59">
        <f>'Opportunity List'!$Y442*'Opportunity List'!$P442</f>
        <v>147925.68715418552</v>
      </c>
      <c r="X442" s="59">
        <f>IF('Opportunity List'!$P442=0,0,IF(OR('Opportunity List'!$A442={600,601}),4.52,IF(OR('Opportunity List'!$A442={602,603,604,605}),1.9,('Opportunity List'!$V442/'Opportunity List'!$P442))))</f>
        <v>7.7844037439695386</v>
      </c>
      <c r="Y442" s="59">
        <f>IF('Opportunity List'!$X442=0,0,'Opportunity List'!$X442/'Opportunity List'!$T442)</f>
        <v>0.51896024959796927</v>
      </c>
      <c r="Z442" s="61">
        <f>'Opportunity List'!$W442*'Opportunity List'!$H442</f>
        <v>0</v>
      </c>
      <c r="AA442" s="61">
        <f>'Opportunity List'!$Z442+'Opportunity List'!$W442</f>
        <v>147925.68715418552</v>
      </c>
      <c r="AB442" s="61">
        <f>IF('Opportunity List'!$F442="Electricity", 'Opportunity List'!$W442, 0)+IF('Opportunity List'!$G442="Electricity",'Opportunity List'!$Z442,0)</f>
        <v>0</v>
      </c>
      <c r="AC442" s="61">
        <f>IF('Opportunity List'!$F442="Natural Gas",'Opportunity List'!$W442, 0)+IF('Opportunity List'!$G442="Natural Gas",'Opportunity List'!$Z442,0)</f>
        <v>147925.68715418552</v>
      </c>
      <c r="AD442" s="61">
        <f>'Opportunity List'!$Y442*VLOOKUP('Opportunity List'!$T442,'Discount rate'!$B$4:$D$45,3,FALSE)</f>
        <v>5.2456055750062518</v>
      </c>
      <c r="AE442" s="59">
        <v>775</v>
      </c>
      <c r="AF442" s="62" t="s">
        <v>168</v>
      </c>
      <c r="AG442" s="63">
        <v>0</v>
      </c>
      <c r="AH442" s="64">
        <f>'Opportunity List'!$AG442*VLOOKUP('Opportunity List'!$T442,'Discount rate'!$B$4:$D$45,3,FALSE)</f>
        <v>0</v>
      </c>
      <c r="AI442" s="59">
        <f>'Opportunity List'!$AE442-'Opportunity List'!$AH442</f>
        <v>775</v>
      </c>
      <c r="AJ442" s="64">
        <f>'Opportunity List'!$AI442/'Opportunity List'!$AD442</f>
        <v>147.74271319457264</v>
      </c>
      <c r="AK442" s="59">
        <f>'Opportunity List'!$P442*'Opportunity List'!$AE442</f>
        <v>220907878.07602903</v>
      </c>
      <c r="AL442" s="59" t="s">
        <v>175</v>
      </c>
      <c r="AM442" s="65" t="s">
        <v>175</v>
      </c>
      <c r="AN442" s="65" t="s">
        <v>175</v>
      </c>
      <c r="AO442" s="65" t="s">
        <v>175</v>
      </c>
      <c r="AP442" s="65" t="s">
        <v>175</v>
      </c>
      <c r="AQ442" s="65" t="s">
        <v>175</v>
      </c>
      <c r="AR442" s="65" t="s">
        <v>175</v>
      </c>
      <c r="AS442" s="65" t="e">
        <f>#VALUE!</f>
        <v>#VALUE!</v>
      </c>
      <c r="AT442" s="65" t="e">
        <f>#VALUE!</f>
        <v>#VALUE!</v>
      </c>
      <c r="AU442" s="65" t="e">
        <f>#VALUE!</f>
        <v>#VALUE!</v>
      </c>
      <c r="AV442" s="65" t="e">
        <f>#VALUE!</f>
        <v>#VALUE!</v>
      </c>
      <c r="AW442" s="65" t="e">
        <f>#VALUE!</f>
        <v>#VALUE!</v>
      </c>
      <c r="AX442" s="56" t="str">
        <f>IF('Opportunity List'!$AY442&lt;=0.1,"Early",IF(AND('Opportunity List'!$AY442&gt;0.1,'Opportunity List'!$AY442&lt;=0.25),"Establishing","Mature"))</f>
        <v>Establishing</v>
      </c>
      <c r="AY442" s="105">
        <v>0.25</v>
      </c>
      <c r="AZ442" s="11"/>
      <c r="BA442" s="11"/>
      <c r="BB442" s="11"/>
      <c r="BD442" s="11"/>
      <c r="BE442" s="11"/>
      <c r="BF442" s="11"/>
    </row>
    <row r="443" spans="1:58" x14ac:dyDescent="0.25">
      <c r="A443" s="104">
        <v>694</v>
      </c>
      <c r="B443" s="67" t="s">
        <v>288</v>
      </c>
      <c r="C443" s="70" t="s">
        <v>156</v>
      </c>
      <c r="D443" s="56" t="s">
        <v>157</v>
      </c>
      <c r="E443" s="56" t="s">
        <v>170</v>
      </c>
      <c r="F443" s="56" t="s">
        <v>2</v>
      </c>
      <c r="G443" s="56">
        <v>0</v>
      </c>
      <c r="H443" s="57">
        <v>0</v>
      </c>
      <c r="I443" s="56" t="s">
        <v>160</v>
      </c>
      <c r="J443" s="58">
        <v>75.503770373787916</v>
      </c>
      <c r="K443" s="59">
        <f>('Opportunity List'!$J443*Convert_PJ_to_MWh)/1000</f>
        <v>20973.269548274591</v>
      </c>
      <c r="L443" s="59">
        <v>1868883.9061509008</v>
      </c>
      <c r="M443" s="59">
        <f>'Opportunity List'!$N443/Convert_GJ_to_MWh</f>
        <v>26.700101963769566</v>
      </c>
      <c r="N443" s="59">
        <v>7.4166949958693458</v>
      </c>
      <c r="O443" s="60">
        <v>0.16666666666666666</v>
      </c>
      <c r="P443" s="59">
        <f>'Opportunity List'!$L443*'Opportunity List'!$O443</f>
        <v>311480.65102515009</v>
      </c>
      <c r="Q443" s="60">
        <v>0.18</v>
      </c>
      <c r="R443" s="59">
        <f>'Opportunity List'!$J443*'Opportunity List'!$Q443*Convert_PJ_to_MWh</f>
        <v>3775188.5186894261</v>
      </c>
      <c r="S443" s="60">
        <v>0.35163436620371818</v>
      </c>
      <c r="T443" s="59">
        <v>15</v>
      </c>
      <c r="U443" s="59">
        <v>0</v>
      </c>
      <c r="V443" s="59">
        <f>(('Opportunity List'!$R443*'Opportunity List'!$S443)*'Opportunity List'!$O443)*'Opportunity List'!$T443</f>
        <v>3318715.0551722748</v>
      </c>
      <c r="W443" s="59">
        <f>'Opportunity List'!$Y443*'Opportunity List'!$P443</f>
        <v>221247.67034481833</v>
      </c>
      <c r="X443" s="59">
        <f>IF('Opportunity List'!$P443=0,0,IF(OR('Opportunity List'!$A443={600,601}),4.52,IF(OR('Opportunity List'!$A443={602,603,604,605}),1.9,('Opportunity List'!$V443/'Opportunity List'!$P443))))</f>
        <v>10.654642733825254</v>
      </c>
      <c r="Y443" s="59">
        <f>IF('Opportunity List'!$X443=0,0,'Opportunity List'!$X443/'Opportunity List'!$T443)</f>
        <v>0.7103095155883502</v>
      </c>
      <c r="Z443" s="61">
        <f>'Opportunity List'!$W443*'Opportunity List'!$H443</f>
        <v>0</v>
      </c>
      <c r="AA443" s="61">
        <f>'Opportunity List'!$Z443+'Opportunity List'!$W443</f>
        <v>221247.67034481833</v>
      </c>
      <c r="AB443" s="61">
        <f>IF('Opportunity List'!$F443="Electricity", 'Opportunity List'!$W443, 0)+IF('Opportunity List'!$G443="Electricity",'Opportunity List'!$Z443,0)</f>
        <v>221247.67034481833</v>
      </c>
      <c r="AC443" s="61">
        <f>IF('Opportunity List'!$F443="Natural Gas",'Opportunity List'!$W443, 0)+IF('Opportunity List'!$G443="Natural Gas",'Opportunity List'!$Z443,0)</f>
        <v>0</v>
      </c>
      <c r="AD443" s="61">
        <f>'Opportunity List'!$Y443*VLOOKUP('Opportunity List'!$T443,'Discount rate'!$B$4:$D$45,3,FALSE)</f>
        <v>7.1797475005777782</v>
      </c>
      <c r="AE443" s="59">
        <v>2661.0687022900765</v>
      </c>
      <c r="AF443" s="62" t="s">
        <v>168</v>
      </c>
      <c r="AG443" s="63">
        <v>0</v>
      </c>
      <c r="AH443" s="64">
        <f>'Opportunity List'!$AG443*VLOOKUP('Opportunity List'!$T443,'Discount rate'!$B$4:$D$45,3,FALSE)</f>
        <v>0</v>
      </c>
      <c r="AI443" s="59">
        <f>'Opportunity List'!$AE443-'Opportunity List'!$AH443</f>
        <v>2661.0687022900765</v>
      </c>
      <c r="AJ443" s="64">
        <f>'Opportunity List'!$AI443/'Opportunity List'!$AD443</f>
        <v>370.63541608892672</v>
      </c>
      <c r="AK443" s="59">
        <f>'Opportunity List'!$P443*'Opportunity List'!$AE443</f>
        <v>828871411.81196439</v>
      </c>
      <c r="AL443" s="59">
        <v>8760</v>
      </c>
      <c r="AM443" s="65">
        <v>0.7902101331418343</v>
      </c>
      <c r="AN443" s="65">
        <v>0.39968028613056839</v>
      </c>
      <c r="AO443" s="65">
        <v>0.86687506180720719</v>
      </c>
      <c r="AP443" s="65">
        <v>0.95510547135106771</v>
      </c>
      <c r="AQ443" s="65">
        <v>0.68373127902689346</v>
      </c>
      <c r="AR443" s="65">
        <v>0.23281349597047576</v>
      </c>
      <c r="AS443" s="65" t="e">
        <f>#VALUE!</f>
        <v>#VALUE!</v>
      </c>
      <c r="AT443" s="65" t="e">
        <f>#VALUE!</f>
        <v>#VALUE!</v>
      </c>
      <c r="AU443" s="65" t="e">
        <f>#VALUE!</f>
        <v>#VALUE!</v>
      </c>
      <c r="AV443" s="65" t="e">
        <f>#VALUE!</f>
        <v>#VALUE!</v>
      </c>
      <c r="AW443" s="65" t="e">
        <f>#VALUE!</f>
        <v>#VALUE!</v>
      </c>
      <c r="AX443" s="56" t="str">
        <f>IF('Opportunity List'!$AY443&lt;=0.1,"Early",IF(AND('Opportunity List'!$AY443&gt;0.1,'Opportunity List'!$AY443&lt;=0.25),"Establishing","Mature"))</f>
        <v>Establishing</v>
      </c>
      <c r="AY443" s="105">
        <v>0.25</v>
      </c>
      <c r="AZ443" s="11"/>
      <c r="BA443" s="11"/>
      <c r="BB443" s="11"/>
      <c r="BD443" s="11"/>
      <c r="BE443" s="11"/>
      <c r="BF443" s="11"/>
    </row>
    <row r="444" spans="1:58" x14ac:dyDescent="0.25">
      <c r="A444" s="104">
        <v>670</v>
      </c>
      <c r="B444" s="67" t="s">
        <v>291</v>
      </c>
      <c r="C444" s="70" t="s">
        <v>156</v>
      </c>
      <c r="D444" s="56" t="s">
        <v>157</v>
      </c>
      <c r="E444" s="56" t="s">
        <v>170</v>
      </c>
      <c r="F444" s="56" t="s">
        <v>159</v>
      </c>
      <c r="G444" s="56">
        <v>0</v>
      </c>
      <c r="H444" s="57">
        <v>0</v>
      </c>
      <c r="I444" s="56" t="s">
        <v>160</v>
      </c>
      <c r="J444" s="58">
        <v>26.9</v>
      </c>
      <c r="K444" s="59">
        <f>('Opportunity List'!$J444*Convert_PJ_to_MWh)/1000</f>
        <v>7472.2222222222827</v>
      </c>
      <c r="L444" s="59">
        <v>1868883.9061509008</v>
      </c>
      <c r="M444" s="59">
        <f>'Opportunity List'!$N444/Convert_GJ_to_MWh</f>
        <v>19.934434809352737</v>
      </c>
      <c r="N444" s="59">
        <v>5.5373430070278564</v>
      </c>
      <c r="O444" s="60">
        <v>0.15252013374708412</v>
      </c>
      <c r="P444" s="59">
        <f>'Opportunity List'!$L444*'Opportunity List'!$O444</f>
        <v>285042.42332390841</v>
      </c>
      <c r="Q444" s="60">
        <v>0.32</v>
      </c>
      <c r="R444" s="59">
        <f>'Opportunity List'!$J444*'Opportunity List'!$Q444*Convert_PJ_to_MWh</f>
        <v>2391111.1111111306</v>
      </c>
      <c r="S444" s="60">
        <v>4.3241953317330814E-2</v>
      </c>
      <c r="T444" s="59">
        <v>6</v>
      </c>
      <c r="U444" s="59">
        <v>0</v>
      </c>
      <c r="V444" s="59">
        <f>(('Opportunity List'!$R444*'Opportunity List'!$S444)*'Opportunity List'!$O444)*'Opportunity List'!$T444</f>
        <v>94620.118796084003</v>
      </c>
      <c r="W444" s="59">
        <f>'Opportunity List'!$Y444*'Opportunity List'!$P444</f>
        <v>15770.019799347334</v>
      </c>
      <c r="X444" s="59">
        <f>IF('Opportunity List'!$P444=0,0,IF(OR('Opportunity List'!$A444={600,601}),4.52,IF(OR('Opportunity List'!$A444={602,603,604,605}),1.9,('Opportunity List'!$V444/'Opportunity List'!$P444))))</f>
        <v>0.33195100467049526</v>
      </c>
      <c r="Y444" s="59">
        <f>IF('Opportunity List'!$X444=0,0,'Opportunity List'!$X444/'Opportunity List'!$T444)</f>
        <v>5.5325167445082542E-2</v>
      </c>
      <c r="Z444" s="61">
        <f>'Opportunity List'!$W444*'Opportunity List'!$H444</f>
        <v>0</v>
      </c>
      <c r="AA444" s="61">
        <f>'Opportunity List'!$Z444+'Opportunity List'!$W444</f>
        <v>15770.019799347334</v>
      </c>
      <c r="AB444" s="61">
        <f>IF('Opportunity List'!$F444="Electricity", 'Opportunity List'!$W444, 0)+IF('Opportunity List'!$G444="Electricity",'Opportunity List'!$Z444,0)</f>
        <v>0</v>
      </c>
      <c r="AC444" s="61">
        <f>IF('Opportunity List'!$F444="Natural Gas",'Opportunity List'!$W444, 0)+IF('Opportunity List'!$G444="Natural Gas",'Opportunity List'!$Z444,0)</f>
        <v>15770.019799347334</v>
      </c>
      <c r="AD444" s="61">
        <f>'Opportunity List'!$Y444*VLOOKUP('Opportunity List'!$T444,'Discount rate'!$B$4:$D$45,3,FALSE)</f>
        <v>0.31903477225515847</v>
      </c>
      <c r="AE444" s="59">
        <v>1397.1943887775553</v>
      </c>
      <c r="AF444" s="62" t="s">
        <v>168</v>
      </c>
      <c r="AG444" s="63">
        <v>0</v>
      </c>
      <c r="AH444" s="64">
        <f>'Opportunity List'!$AG444*VLOOKUP('Opportunity List'!$T444,'Discount rate'!$B$4:$D$45,3,FALSE)</f>
        <v>0</v>
      </c>
      <c r="AI444" s="59">
        <f>'Opportunity List'!$AE444-'Opportunity List'!$AH444</f>
        <v>1397.1943887775553</v>
      </c>
      <c r="AJ444" s="64">
        <f>'Opportunity List'!$AI444/'Opportunity List'!$AD444</f>
        <v>4379.4423375897832</v>
      </c>
      <c r="AK444" s="59">
        <f>'Opportunity List'!$P444*'Opportunity List'!$AE444</f>
        <v>398259674.43172139</v>
      </c>
      <c r="AL444" s="59" t="s">
        <v>175</v>
      </c>
      <c r="AM444" s="65" t="s">
        <v>175</v>
      </c>
      <c r="AN444" s="65" t="s">
        <v>175</v>
      </c>
      <c r="AO444" s="65" t="s">
        <v>175</v>
      </c>
      <c r="AP444" s="65" t="s">
        <v>175</v>
      </c>
      <c r="AQ444" s="65" t="s">
        <v>175</v>
      </c>
      <c r="AR444" s="65" t="s">
        <v>175</v>
      </c>
      <c r="AS444" s="65" t="e">
        <f>#VALUE!</f>
        <v>#VALUE!</v>
      </c>
      <c r="AT444" s="65" t="e">
        <f>#VALUE!</f>
        <v>#VALUE!</v>
      </c>
      <c r="AU444" s="65" t="e">
        <f>#VALUE!</f>
        <v>#VALUE!</v>
      </c>
      <c r="AV444" s="65" t="e">
        <f>#VALUE!</f>
        <v>#VALUE!</v>
      </c>
      <c r="AW444" s="65" t="e">
        <f>#VALUE!</f>
        <v>#VALUE!</v>
      </c>
      <c r="AX444" s="56" t="str">
        <f>IF('Opportunity List'!$AY444&lt;=0.1,"Early",IF(AND('Opportunity List'!$AY444&gt;0.1,'Opportunity List'!$AY444&lt;=0.25),"Establishing","Mature"))</f>
        <v>Establishing</v>
      </c>
      <c r="AY444" s="105">
        <v>0.25</v>
      </c>
      <c r="AZ444" s="11"/>
      <c r="BA444" s="11"/>
      <c r="BB444" s="11"/>
      <c r="BD444" s="11"/>
      <c r="BE444" s="11"/>
      <c r="BF444" s="11"/>
    </row>
    <row r="445" spans="1:58" x14ac:dyDescent="0.25">
      <c r="A445" s="104">
        <v>606</v>
      </c>
      <c r="B445" s="56" t="s">
        <v>155</v>
      </c>
      <c r="C445" s="70" t="s">
        <v>156</v>
      </c>
      <c r="D445" s="56" t="s">
        <v>157</v>
      </c>
      <c r="E445" s="56" t="s">
        <v>158</v>
      </c>
      <c r="F445" s="56" t="s">
        <v>159</v>
      </c>
      <c r="G445" s="56" t="s">
        <v>2</v>
      </c>
      <c r="H445" s="57">
        <v>-0.14952380952380953</v>
      </c>
      <c r="I445" s="56" t="s">
        <v>160</v>
      </c>
      <c r="J445" s="58">
        <v>26.9</v>
      </c>
      <c r="K445" s="59">
        <f>('Opportunity List'!$J445*Convert_PJ_to_MWh)/1000</f>
        <v>7472.2222222222827</v>
      </c>
      <c r="L445" s="59">
        <v>1868883.9061509008</v>
      </c>
      <c r="M445" s="59">
        <f>'Opportunity List'!$N445/Convert_GJ_to_MWh</f>
        <v>19.934434809352737</v>
      </c>
      <c r="N445" s="59">
        <v>5.5373430070278564</v>
      </c>
      <c r="O445" s="60">
        <v>0.1215</v>
      </c>
      <c r="P445" s="59">
        <f>'Opportunity List'!$L445*'Opportunity List'!$O445</f>
        <v>227069.39459733444</v>
      </c>
      <c r="Q445" s="60">
        <v>0.33</v>
      </c>
      <c r="R445" s="59">
        <f>'Opportunity List'!$J445*'Opportunity List'!$Q445*Convert_PJ_to_MWh</f>
        <v>2465833.3333333535</v>
      </c>
      <c r="S445" s="60">
        <v>0.32</v>
      </c>
      <c r="T445" s="59">
        <v>10</v>
      </c>
      <c r="U445" s="59">
        <v>0</v>
      </c>
      <c r="V445" s="59">
        <f>(('Opportunity List'!$R445*'Opportunity List'!$S445)*'Opportunity List'!$O445)*'Opportunity List'!$T445</f>
        <v>958716.00000000792</v>
      </c>
      <c r="W445" s="59">
        <f>'Opportunity List'!$Y445*'Opportunity List'!$P445</f>
        <v>95871.600000000792</v>
      </c>
      <c r="X445" s="59">
        <f>IF('Opportunity List'!$P445=0,0,IF(OR('Opportunity List'!$A445={600,601}),4.52,IF(OR('Opportunity List'!$A445={602,603,604,605}),1.9,('Opportunity List'!$V445/'Opportunity List'!$P445))))</f>
        <v>4.2221277847686753</v>
      </c>
      <c r="Y445" s="59">
        <f>IF('Opportunity List'!$X445=0,0,'Opportunity List'!$X445/'Opportunity List'!$T445)</f>
        <v>0.42221277847686756</v>
      </c>
      <c r="Z445" s="61">
        <f>'Opportunity List'!$W445*'Opportunity List'!$H445</f>
        <v>-14335.086857142976</v>
      </c>
      <c r="AA445" s="61">
        <f>'Opportunity List'!$Z445+'Opportunity List'!$W445</f>
        <v>81536.513142857817</v>
      </c>
      <c r="AB445" s="61">
        <f>IF('Opportunity List'!$F445="Electricity", 'Opportunity List'!$W445, 0)+IF('Opportunity List'!$G445="Electricity",'Opportunity List'!$Z445,0)</f>
        <v>-14335.086857142976</v>
      </c>
      <c r="AC445" s="61">
        <f>IF('Opportunity List'!$F445="Natural Gas",'Opportunity List'!$W445, 0)+IF('Opportunity List'!$G445="Natural Gas",'Opportunity List'!$Z445,0)</f>
        <v>95871.600000000792</v>
      </c>
      <c r="AD445" s="61">
        <f>'Opportunity List'!$Y445*VLOOKUP('Opportunity List'!$T445,'Discount rate'!$B$4:$D$45,3,FALSE)</f>
        <v>3.3876586557328601</v>
      </c>
      <c r="AE445" s="59">
        <v>332.63358778625957</v>
      </c>
      <c r="AF445" s="62" t="s">
        <v>161</v>
      </c>
      <c r="AG445" s="63">
        <v>0</v>
      </c>
      <c r="AH445" s="64">
        <f>'Opportunity List'!$AG445*VLOOKUP('Opportunity List'!$T445,'Discount rate'!$B$4:$D$45,3,FALSE)</f>
        <v>0</v>
      </c>
      <c r="AI445" s="59">
        <f>'Opportunity List'!$AE445-'Opportunity List'!$AH445</f>
        <v>332.63358778625957</v>
      </c>
      <c r="AJ445" s="64">
        <f>'Opportunity List'!$AI445/'Opportunity List'!$AD445</f>
        <v>98.189818275625584</v>
      </c>
      <c r="AK445" s="59">
        <f>'Opportunity List'!$P445*'Opportunity List'!$AE445</f>
        <v>75530907.401365265</v>
      </c>
      <c r="AL445" s="59">
        <v>8760</v>
      </c>
      <c r="AM445" s="65">
        <v>0.7902101331418343</v>
      </c>
      <c r="AN445" s="65">
        <v>0.39968028613056839</v>
      </c>
      <c r="AO445" s="65">
        <v>0.86687506180720719</v>
      </c>
      <c r="AP445" s="65">
        <v>0.95510547135106771</v>
      </c>
      <c r="AQ445" s="65">
        <v>0.68373127902689346</v>
      </c>
      <c r="AR445" s="65">
        <v>0.23281349597047576</v>
      </c>
      <c r="AS445" s="65" t="e">
        <f>#VALUE!</f>
        <v>#VALUE!</v>
      </c>
      <c r="AT445" s="65" t="e">
        <f>#VALUE!</f>
        <v>#VALUE!</v>
      </c>
      <c r="AU445" s="65" t="e">
        <f>#VALUE!</f>
        <v>#VALUE!</v>
      </c>
      <c r="AV445" s="65" t="e">
        <f>#VALUE!</f>
        <v>#VALUE!</v>
      </c>
      <c r="AW445" s="65" t="e">
        <f>#VALUE!</f>
        <v>#VALUE!</v>
      </c>
      <c r="AX445" s="56" t="str">
        <f>IF('Opportunity List'!$AY445&lt;=0.1,"Early",IF(AND('Opportunity List'!$AY445&gt;0.1,'Opportunity List'!$AY445&lt;=0.25),"Establishing","Mature"))</f>
        <v>Establishing</v>
      </c>
      <c r="AY445" s="105">
        <v>0.25</v>
      </c>
      <c r="AZ445" s="11"/>
      <c r="BA445" s="11"/>
      <c r="BB445" s="11"/>
      <c r="BD445" s="11"/>
      <c r="BE445" s="11"/>
      <c r="BF445" s="11"/>
    </row>
    <row r="446" spans="1:58" x14ac:dyDescent="0.25">
      <c r="A446" s="104">
        <v>609</v>
      </c>
      <c r="B446" s="56" t="s">
        <v>162</v>
      </c>
      <c r="C446" s="70" t="s">
        <v>156</v>
      </c>
      <c r="D446" s="56" t="s">
        <v>157</v>
      </c>
      <c r="E446" s="56" t="s">
        <v>158</v>
      </c>
      <c r="F446" s="56" t="s">
        <v>159</v>
      </c>
      <c r="G446" s="56" t="s">
        <v>2</v>
      </c>
      <c r="H446" s="57">
        <v>-0.14952380952380953</v>
      </c>
      <c r="I446" s="56" t="s">
        <v>160</v>
      </c>
      <c r="J446" s="58">
        <v>26.9</v>
      </c>
      <c r="K446" s="59">
        <f>('Opportunity List'!$J446*Convert_PJ_to_MWh)/1000</f>
        <v>7472.2222222222827</v>
      </c>
      <c r="L446" s="59">
        <v>1868883.9061509008</v>
      </c>
      <c r="M446" s="59">
        <f>'Opportunity List'!$N446/Convert_GJ_to_MWh</f>
        <v>19.934434809352737</v>
      </c>
      <c r="N446" s="59">
        <v>5.5373430070278564</v>
      </c>
      <c r="O446" s="60">
        <v>0.1215</v>
      </c>
      <c r="P446" s="59">
        <f>'Opportunity List'!$L446*'Opportunity List'!$O446</f>
        <v>227069.39459733444</v>
      </c>
      <c r="Q446" s="60">
        <v>0.33</v>
      </c>
      <c r="R446" s="59">
        <f>'Opportunity List'!$J446*'Opportunity List'!$Q446*Convert_PJ_to_MWh</f>
        <v>2465833.3333333535</v>
      </c>
      <c r="S446" s="60">
        <v>0.32</v>
      </c>
      <c r="T446" s="59">
        <v>10</v>
      </c>
      <c r="U446" s="59">
        <v>0</v>
      </c>
      <c r="V446" s="59">
        <f>(('Opportunity List'!$R446*'Opportunity List'!$S446)*'Opportunity List'!$O446)*'Opportunity List'!$T446</f>
        <v>958716.00000000792</v>
      </c>
      <c r="W446" s="59">
        <f>'Opportunity List'!$Y446*'Opportunity List'!$P446</f>
        <v>95871.600000000792</v>
      </c>
      <c r="X446" s="59">
        <f>IF('Opportunity List'!$P446=0,0,IF(OR('Opportunity List'!$A446={600,601}),4.52,IF(OR('Opportunity List'!$A446={602,603,604,605}),1.9,('Opportunity List'!$V446/'Opportunity List'!$P446))))</f>
        <v>4.2221277847686753</v>
      </c>
      <c r="Y446" s="59">
        <f>IF('Opportunity List'!$X446=0,0,'Opportunity List'!$X446/'Opportunity List'!$T446)</f>
        <v>0.42221277847686756</v>
      </c>
      <c r="Z446" s="61">
        <f>'Opportunity List'!$W446*'Opportunity List'!$H446</f>
        <v>-14335.086857142976</v>
      </c>
      <c r="AA446" s="61">
        <f>'Opportunity List'!$Z446+'Opportunity List'!$W446</f>
        <v>81536.513142857817</v>
      </c>
      <c r="AB446" s="61">
        <f>IF('Opportunity List'!$F446="Electricity", 'Opportunity List'!$W446, 0)+IF('Opportunity List'!$G446="Electricity",'Opportunity List'!$Z446,0)</f>
        <v>-14335.086857142976</v>
      </c>
      <c r="AC446" s="61">
        <f>IF('Opportunity List'!$F446="Natural Gas",'Opportunity List'!$W446, 0)+IF('Opportunity List'!$G446="Natural Gas",'Opportunity List'!$Z446,0)</f>
        <v>95871.600000000792</v>
      </c>
      <c r="AD446" s="61">
        <f>'Opportunity List'!$Y446*VLOOKUP('Opportunity List'!$T446,'Discount rate'!$B$4:$D$45,3,FALSE)</f>
        <v>3.3876586557328601</v>
      </c>
      <c r="AE446" s="59">
        <v>3548.0916030534354</v>
      </c>
      <c r="AF446" s="62" t="s">
        <v>164</v>
      </c>
      <c r="AG446" s="63">
        <v>0</v>
      </c>
      <c r="AH446" s="64">
        <f>'Opportunity List'!$AG446*VLOOKUP('Opportunity List'!$T446,'Discount rate'!$B$4:$D$45,3,FALSE)</f>
        <v>0</v>
      </c>
      <c r="AI446" s="59">
        <f>'Opportunity List'!$AE446-'Opportunity List'!$AH446</f>
        <v>3548.0916030534354</v>
      </c>
      <c r="AJ446" s="64">
        <f>'Opportunity List'!$AI446/'Opportunity List'!$AD446</f>
        <v>1047.3580616066729</v>
      </c>
      <c r="AK446" s="59">
        <f>'Opportunity List'!$P446*'Opportunity List'!$AE446</f>
        <v>805663012.28122938</v>
      </c>
      <c r="AL446" s="59">
        <v>8760</v>
      </c>
      <c r="AM446" s="65">
        <v>0.7902101331418343</v>
      </c>
      <c r="AN446" s="65">
        <v>0.39968028613056839</v>
      </c>
      <c r="AO446" s="65">
        <v>0.86687506180720719</v>
      </c>
      <c r="AP446" s="65">
        <v>0.95510547135106771</v>
      </c>
      <c r="AQ446" s="65">
        <v>0.68373127902689346</v>
      </c>
      <c r="AR446" s="65">
        <v>0.23281349597047576</v>
      </c>
      <c r="AS446" s="65" t="e">
        <f>#VALUE!</f>
        <v>#VALUE!</v>
      </c>
      <c r="AT446" s="65" t="e">
        <f>#VALUE!</f>
        <v>#VALUE!</v>
      </c>
      <c r="AU446" s="65" t="e">
        <f>#VALUE!</f>
        <v>#VALUE!</v>
      </c>
      <c r="AV446" s="65" t="e">
        <f>#VALUE!</f>
        <v>#VALUE!</v>
      </c>
      <c r="AW446" s="65" t="e">
        <f>#VALUE!</f>
        <v>#VALUE!</v>
      </c>
      <c r="AX446" s="56" t="str">
        <f>IF('Opportunity List'!$AY446&lt;=0.1,"Early",IF(AND('Opportunity List'!$AY446&gt;0.1,'Opportunity List'!$AY446&lt;=0.25),"Establishing","Mature"))</f>
        <v>Establishing</v>
      </c>
      <c r="AY446" s="105">
        <v>0.25</v>
      </c>
      <c r="AZ446" s="11"/>
      <c r="BA446" s="11"/>
      <c r="BB446" s="11"/>
      <c r="BD446" s="11"/>
      <c r="BE446" s="11"/>
      <c r="BF446" s="11"/>
    </row>
    <row r="447" spans="1:58" x14ac:dyDescent="0.25">
      <c r="A447" s="104">
        <v>656</v>
      </c>
      <c r="B447" s="67" t="s">
        <v>263</v>
      </c>
      <c r="C447" s="70" t="s">
        <v>156</v>
      </c>
      <c r="D447" s="56" t="s">
        <v>157</v>
      </c>
      <c r="E447" s="56" t="s">
        <v>158</v>
      </c>
      <c r="F447" s="56" t="s">
        <v>2</v>
      </c>
      <c r="G447" s="56">
        <v>0</v>
      </c>
      <c r="H447" s="57">
        <v>0</v>
      </c>
      <c r="I447" s="56" t="s">
        <v>160</v>
      </c>
      <c r="J447" s="58">
        <v>75.503770373787916</v>
      </c>
      <c r="K447" s="59">
        <f>('Opportunity List'!$J447*Convert_PJ_to_MWh)/1000</f>
        <v>20973.269548274591</v>
      </c>
      <c r="L447" s="59">
        <v>1868883.9061509008</v>
      </c>
      <c r="M447" s="59">
        <f>'Opportunity List'!$N447/Convert_GJ_to_MWh</f>
        <v>26.700101963769566</v>
      </c>
      <c r="N447" s="59">
        <v>7.4166949958693458</v>
      </c>
      <c r="O447" s="60">
        <v>0.78600000000000003</v>
      </c>
      <c r="P447" s="59">
        <f>'Opportunity List'!$L447*'Opportunity List'!$O447</f>
        <v>1468942.7502346081</v>
      </c>
      <c r="Q447" s="60">
        <v>0.31</v>
      </c>
      <c r="R447" s="59">
        <f>'Opportunity List'!$J447*'Opportunity List'!$Q447*Convert_PJ_to_MWh</f>
        <v>6501713.5599651225</v>
      </c>
      <c r="S447" s="60">
        <v>0.02</v>
      </c>
      <c r="T447" s="59">
        <v>1</v>
      </c>
      <c r="U447" s="59">
        <v>0</v>
      </c>
      <c r="V447" s="59">
        <f>(('Opportunity List'!$R447*'Opportunity List'!$S447)*'Opportunity List'!$O447)*'Opportunity List'!$T447</f>
        <v>102206.93716265174</v>
      </c>
      <c r="W447" s="59">
        <f>'Opportunity List'!$Y447*'Opportunity List'!$P447</f>
        <v>102206.93716265174</v>
      </c>
      <c r="X447" s="59">
        <f>IF('Opportunity List'!$P447=0,0,IF(OR('Opportunity List'!$A447={600,601}),4.52,IF(OR('Opportunity List'!$A447={602,603,604,605}),1.9,('Opportunity List'!$V447/'Opportunity List'!$P447))))</f>
        <v>6.9578570809739212E-2</v>
      </c>
      <c r="Y447" s="59">
        <f>IF('Opportunity List'!$X447=0,0,'Opportunity List'!$X447/'Opportunity List'!$T447)</f>
        <v>6.9578570809739212E-2</v>
      </c>
      <c r="Z447" s="61">
        <f>'Opportunity List'!$W447*'Opportunity List'!$H447</f>
        <v>0</v>
      </c>
      <c r="AA447" s="61">
        <f>'Opportunity List'!$Z447+'Opportunity List'!$W447</f>
        <v>102206.93716265174</v>
      </c>
      <c r="AB447" s="61">
        <f>IF('Opportunity List'!$F447="Electricity", 'Opportunity List'!$W447, 0)+IF('Opportunity List'!$G447="Electricity",'Opportunity List'!$Z447,0)</f>
        <v>102206.93716265174</v>
      </c>
      <c r="AC447" s="61">
        <f>IF('Opportunity List'!$F447="Natural Gas",'Opportunity List'!$W447, 0)+IF('Opportunity List'!$G447="Natural Gas",'Opportunity List'!$Z447,0)</f>
        <v>0</v>
      </c>
      <c r="AD447" s="61">
        <f>'Opportunity List'!$Y447*VLOOKUP('Opportunity List'!$T447,'Discount rate'!$B$4:$D$45,3,FALSE)</f>
        <v>0.13460527250108428</v>
      </c>
      <c r="AE447" s="59">
        <v>1.6742557251908399</v>
      </c>
      <c r="AF447" s="62" t="s">
        <v>161</v>
      </c>
      <c r="AG447" s="63">
        <v>0</v>
      </c>
      <c r="AH447" s="64">
        <f>'Opportunity List'!$AG447*VLOOKUP('Opportunity List'!$T447,'Discount rate'!$B$4:$D$45,3,FALSE)</f>
        <v>0</v>
      </c>
      <c r="AI447" s="59">
        <f>'Opportunity List'!$AE447-'Opportunity List'!$AH447</f>
        <v>1.6742557251908399</v>
      </c>
      <c r="AJ447" s="64">
        <f>'Opportunity List'!$AI447/'Opportunity List'!$AD447</f>
        <v>12.438262588691341</v>
      </c>
      <c r="AK447" s="59">
        <f>'Opportunity List'!$P447*'Opportunity List'!$AE447</f>
        <v>2459385.8095578705</v>
      </c>
      <c r="AL447" s="59">
        <v>8760</v>
      </c>
      <c r="AM447" s="65">
        <v>0.7902101331418343</v>
      </c>
      <c r="AN447" s="65">
        <v>0.39968028613056839</v>
      </c>
      <c r="AO447" s="65">
        <v>0.86687506180720719</v>
      </c>
      <c r="AP447" s="65">
        <v>0.95510547135106771</v>
      </c>
      <c r="AQ447" s="65">
        <v>0.68373127902689346</v>
      </c>
      <c r="AR447" s="65">
        <v>0.23281349597047576</v>
      </c>
      <c r="AS447" s="65" t="e">
        <f>#VALUE!</f>
        <v>#VALUE!</v>
      </c>
      <c r="AT447" s="65" t="e">
        <f>#VALUE!</f>
        <v>#VALUE!</v>
      </c>
      <c r="AU447" s="65" t="e">
        <f>#VALUE!</f>
        <v>#VALUE!</v>
      </c>
      <c r="AV447" s="65" t="e">
        <f>#VALUE!</f>
        <v>#VALUE!</v>
      </c>
      <c r="AW447" s="65" t="e">
        <f>#VALUE!</f>
        <v>#VALUE!</v>
      </c>
      <c r="AX447" s="56" t="str">
        <f>IF('Opportunity List'!$AY447&lt;=0.1,"Early",IF(AND('Opportunity List'!$AY447&gt;0.1,'Opportunity List'!$AY447&lt;=0.25),"Establishing","Mature"))</f>
        <v>Establishing</v>
      </c>
      <c r="AY447" s="105">
        <v>0.25</v>
      </c>
      <c r="AZ447" s="11"/>
      <c r="BA447" s="11"/>
      <c r="BB447" s="11"/>
      <c r="BD447" s="11"/>
      <c r="BE447" s="11"/>
      <c r="BF447" s="11"/>
    </row>
    <row r="448" spans="1:58" x14ac:dyDescent="0.25">
      <c r="A448" s="104">
        <v>660</v>
      </c>
      <c r="B448" s="67" t="s">
        <v>265</v>
      </c>
      <c r="C448" s="70" t="s">
        <v>156</v>
      </c>
      <c r="D448" s="56" t="s">
        <v>157</v>
      </c>
      <c r="E448" s="56" t="s">
        <v>158</v>
      </c>
      <c r="F448" s="56" t="s">
        <v>167</v>
      </c>
      <c r="G448" s="56">
        <v>0</v>
      </c>
      <c r="H448" s="57">
        <v>0</v>
      </c>
      <c r="I448" s="56" t="s">
        <v>160</v>
      </c>
      <c r="J448" s="58">
        <v>26.9</v>
      </c>
      <c r="K448" s="59">
        <f>('Opportunity List'!$J448*Convert_PJ_to_MWh)/1000</f>
        <v>7472.2222222222827</v>
      </c>
      <c r="L448" s="59">
        <v>1868883.9061509008</v>
      </c>
      <c r="M448" s="59">
        <f>'Opportunity List'!$N448/Convert_GJ_to_MWh</f>
        <v>19.934434809352737</v>
      </c>
      <c r="N448" s="59">
        <v>5.5373430070278564</v>
      </c>
      <c r="O448" s="60">
        <v>0.214</v>
      </c>
      <c r="P448" s="59">
        <f>'Opportunity List'!$L448*'Opportunity List'!$O448</f>
        <v>399941.15591629274</v>
      </c>
      <c r="Q448" s="60">
        <v>0.16</v>
      </c>
      <c r="R448" s="59">
        <f>'Opportunity List'!$J448*'Opportunity List'!$Q448*Convert_PJ_to_MWh</f>
        <v>1195555.5555555653</v>
      </c>
      <c r="S448" s="60">
        <v>0.01</v>
      </c>
      <c r="T448" s="59">
        <v>1</v>
      </c>
      <c r="U448" s="59">
        <v>0</v>
      </c>
      <c r="V448" s="59">
        <f>(('Opportunity List'!$R448*'Opportunity List'!$S448)*'Opportunity List'!$O448)*'Opportunity List'!$T448</f>
        <v>2558.4888888889095</v>
      </c>
      <c r="W448" s="59">
        <f>'Opportunity List'!$Y448*'Opportunity List'!$P448</f>
        <v>2558.4888888889095</v>
      </c>
      <c r="X448" s="59">
        <f>IF('Opportunity List'!$P448=0,0,IF(OR('Opportunity List'!$A448={600,601}),4.52,IF(OR('Opportunity List'!$A448={602,603,604,605}),1.9,('Opportunity List'!$V448/'Opportunity List'!$P448))))</f>
        <v>6.3971633102555677E-3</v>
      </c>
      <c r="Y448" s="59">
        <f>IF('Opportunity List'!$X448=0,0,'Opportunity List'!$X448/'Opportunity List'!$T448)</f>
        <v>6.3971633102555677E-3</v>
      </c>
      <c r="Z448" s="61">
        <f>'Opportunity List'!$W448*'Opportunity List'!$H448</f>
        <v>0</v>
      </c>
      <c r="AA448" s="61">
        <f>'Opportunity List'!$Z448+'Opportunity List'!$W448</f>
        <v>2558.4888888889095</v>
      </c>
      <c r="AB448" s="61">
        <f>IF('Opportunity List'!$F448="Electricity", 'Opportunity List'!$W448, 0)+IF('Opportunity List'!$G448="Electricity",'Opportunity List'!$Z448,0)</f>
        <v>0</v>
      </c>
      <c r="AC448" s="61">
        <f>IF('Opportunity List'!$F448="Natural Gas",'Opportunity List'!$W448, 0)+IF('Opportunity List'!$G448="Natural Gas",'Opportunity List'!$Z448,0)</f>
        <v>2558.4888888889095</v>
      </c>
      <c r="AD448" s="61">
        <f>'Opportunity List'!$Y448*VLOOKUP('Opportunity List'!$T448,'Discount rate'!$B$4:$D$45,3,FALSE)</f>
        <v>1.2375820609559838E-2</v>
      </c>
      <c r="AE448" s="59">
        <v>0.42133587786259546</v>
      </c>
      <c r="AF448" s="62" t="s">
        <v>161</v>
      </c>
      <c r="AG448" s="63">
        <v>0</v>
      </c>
      <c r="AH448" s="64">
        <f>'Opportunity List'!$AG448*VLOOKUP('Opportunity List'!$T448,'Discount rate'!$B$4:$D$45,3,FALSE)</f>
        <v>0</v>
      </c>
      <c r="AI448" s="59">
        <f>'Opportunity List'!$AE448-'Opportunity List'!$AH448</f>
        <v>0.42133587786259546</v>
      </c>
      <c r="AJ448" s="64">
        <f>'Opportunity List'!$AI448/'Opportunity List'!$AD448</f>
        <v>34.045086071878735</v>
      </c>
      <c r="AK448" s="59">
        <f>'Opportunity List'!$P448*'Opportunity List'!$AE448</f>
        <v>168509.55802137236</v>
      </c>
      <c r="AL448" s="59">
        <v>8760</v>
      </c>
      <c r="AM448" s="65">
        <v>0.7902101331418343</v>
      </c>
      <c r="AN448" s="65">
        <v>0.39968028613056839</v>
      </c>
      <c r="AO448" s="65">
        <v>0.86687506180720719</v>
      </c>
      <c r="AP448" s="65">
        <v>0.95510547135106771</v>
      </c>
      <c r="AQ448" s="65">
        <v>0.68373127902689346</v>
      </c>
      <c r="AR448" s="65">
        <v>0.23281349597047576</v>
      </c>
      <c r="AS448" s="65" t="e">
        <f>#VALUE!</f>
        <v>#VALUE!</v>
      </c>
      <c r="AT448" s="65" t="e">
        <f>#VALUE!</f>
        <v>#VALUE!</v>
      </c>
      <c r="AU448" s="65" t="e">
        <f>#VALUE!</f>
        <v>#VALUE!</v>
      </c>
      <c r="AV448" s="65" t="e">
        <f>#VALUE!</f>
        <v>#VALUE!</v>
      </c>
      <c r="AW448" s="65" t="e">
        <f>#VALUE!</f>
        <v>#VALUE!</v>
      </c>
      <c r="AX448" s="56" t="str">
        <f>IF('Opportunity List'!$AY448&lt;=0.1,"Early",IF(AND('Opportunity List'!$AY448&gt;0.1,'Opportunity List'!$AY448&lt;=0.25),"Establishing","Mature"))</f>
        <v>Establishing</v>
      </c>
      <c r="AY448" s="105">
        <v>0.25</v>
      </c>
      <c r="AZ448" s="11"/>
      <c r="BA448" s="11"/>
      <c r="BB448" s="11"/>
      <c r="BD448" s="11"/>
      <c r="BE448" s="11"/>
      <c r="BF448" s="11"/>
    </row>
    <row r="449" spans="1:58" x14ac:dyDescent="0.25">
      <c r="A449" s="104">
        <v>624</v>
      </c>
      <c r="B449" s="67" t="s">
        <v>185</v>
      </c>
      <c r="C449" s="70" t="s">
        <v>156</v>
      </c>
      <c r="D449" s="56" t="s">
        <v>157</v>
      </c>
      <c r="E449" s="56" t="s">
        <v>186</v>
      </c>
      <c r="F449" s="56" t="s">
        <v>2</v>
      </c>
      <c r="G449" s="56">
        <v>0</v>
      </c>
      <c r="H449" s="57">
        <v>0</v>
      </c>
      <c r="I449" s="56" t="s">
        <v>160</v>
      </c>
      <c r="J449" s="58">
        <v>75.503770373787916</v>
      </c>
      <c r="K449" s="59">
        <f>('Opportunity List'!$J449*Convert_PJ_to_MWh)/1000</f>
        <v>20973.269548274591</v>
      </c>
      <c r="L449" s="59">
        <v>1868883.9061509008</v>
      </c>
      <c r="M449" s="59">
        <f>'Opportunity List'!$N449/Convert_GJ_to_MWh</f>
        <v>26.700101963769566</v>
      </c>
      <c r="N449" s="59">
        <v>7.4166949958693458</v>
      </c>
      <c r="O449" s="60">
        <v>0.69399999999999995</v>
      </c>
      <c r="P449" s="59">
        <f>'Opportunity List'!$L449*'Opportunity List'!$O449</f>
        <v>1297005.4308687251</v>
      </c>
      <c r="Q449" s="60">
        <v>0.09</v>
      </c>
      <c r="R449" s="59">
        <f>'Opportunity List'!$J449*'Opportunity List'!$Q449*Convert_PJ_to_MWh</f>
        <v>1887594.2593447131</v>
      </c>
      <c r="S449" s="60">
        <v>0.2</v>
      </c>
      <c r="T449" s="59">
        <v>15</v>
      </c>
      <c r="U449" s="59">
        <v>0</v>
      </c>
      <c r="V449" s="59">
        <f>(('Opportunity List'!$R449*'Opportunity List'!$S449)*'Opportunity List'!$O449)*'Opportunity List'!$T449</f>
        <v>3929971.2479556925</v>
      </c>
      <c r="W449" s="59">
        <f>'Opportunity List'!$Y449*'Opportunity List'!$P449</f>
        <v>261998.08319704613</v>
      </c>
      <c r="X449" s="59">
        <f>IF('Opportunity List'!$P449=0,0,IF(OR('Opportunity List'!$A449={600,601}),4.52,IF(OR('Opportunity List'!$A449={602,603,604,605}),1.9,('Opportunity List'!$V449/'Opportunity List'!$P449))))</f>
        <v>3.0300345352628364</v>
      </c>
      <c r="Y449" s="59">
        <f>IF('Opportunity List'!$X449=0,0,'Opportunity List'!$X449/'Opportunity List'!$T449)</f>
        <v>0.20200230235085576</v>
      </c>
      <c r="Z449" s="61">
        <f>'Opportunity List'!$W449*'Opportunity List'!$H449</f>
        <v>0</v>
      </c>
      <c r="AA449" s="61">
        <f>'Opportunity List'!$Z449+'Opportunity List'!$W449</f>
        <v>261998.08319704613</v>
      </c>
      <c r="AB449" s="61">
        <f>IF('Opportunity List'!$F449="Electricity", 'Opportunity List'!$W449, 0)+IF('Opportunity List'!$G449="Electricity",'Opportunity List'!$Z449,0)</f>
        <v>261998.08319704613</v>
      </c>
      <c r="AC449" s="61">
        <f>IF('Opportunity List'!$F449="Natural Gas",'Opportunity List'!$W449, 0)+IF('Opportunity List'!$G449="Natural Gas",'Opportunity List'!$Z449,0)</f>
        <v>0</v>
      </c>
      <c r="AD449" s="61">
        <f>'Opportunity List'!$Y449*VLOOKUP('Opportunity List'!$T449,'Discount rate'!$B$4:$D$45,3,FALSE)</f>
        <v>2.0418219009965073</v>
      </c>
      <c r="AE449" s="59">
        <v>30.552147239263807</v>
      </c>
      <c r="AF449" s="62" t="s">
        <v>164</v>
      </c>
      <c r="AG449" s="63">
        <v>-4.5978643210910022</v>
      </c>
      <c r="AH449" s="64">
        <f>'Opportunity List'!$AG449*VLOOKUP('Opportunity List'!$T449,'Discount rate'!$B$4:$D$45,3,FALSE)</f>
        <v>-46.4748171647474</v>
      </c>
      <c r="AI449" s="59">
        <f>'Opportunity List'!$AE449-'Opportunity List'!$AH449</f>
        <v>77.02696440401121</v>
      </c>
      <c r="AJ449" s="64">
        <f>'Opportunity List'!$AI449/'Opportunity List'!$AD449</f>
        <v>37.724624447616293</v>
      </c>
      <c r="AK449" s="59">
        <f>'Opportunity List'!$P449*'Opportunity List'!$AE449</f>
        <v>39626300.894026086</v>
      </c>
      <c r="AL449" s="59">
        <v>8760</v>
      </c>
      <c r="AM449" s="65">
        <v>0.26650944407707167</v>
      </c>
      <c r="AN449" s="65">
        <v>0.34146340870444752</v>
      </c>
      <c r="AO449" s="65">
        <v>0.15534592024005936</v>
      </c>
      <c r="AP449" s="65">
        <v>0.45990565470644862</v>
      </c>
      <c r="AQ449" s="65">
        <v>0.23441734977079751</v>
      </c>
      <c r="AR449" s="65">
        <v>0.79471544694457064</v>
      </c>
      <c r="AS449" s="65" t="e">
        <f>#VALUE!</f>
        <v>#VALUE!</v>
      </c>
      <c r="AT449" s="65" t="e">
        <f>#VALUE!</f>
        <v>#VALUE!</v>
      </c>
      <c r="AU449" s="65" t="e">
        <f>#VALUE!</f>
        <v>#VALUE!</v>
      </c>
      <c r="AV449" s="65" t="e">
        <f>#VALUE!</f>
        <v>#VALUE!</v>
      </c>
      <c r="AW449" s="65" t="e">
        <f>#VALUE!</f>
        <v>#VALUE!</v>
      </c>
      <c r="AX449" s="56" t="str">
        <f>IF('Opportunity List'!$AY449&lt;=0.1,"Early",IF(AND('Opportunity List'!$AY449&gt;0.1,'Opportunity List'!$AY449&lt;=0.25),"Establishing","Mature"))</f>
        <v>Early</v>
      </c>
      <c r="AY449" s="105">
        <v>0.1</v>
      </c>
      <c r="AZ449" s="11"/>
      <c r="BA449" s="11"/>
      <c r="BB449" s="11"/>
      <c r="BD449" s="11"/>
      <c r="BE449" s="11"/>
      <c r="BF449" s="11"/>
    </row>
    <row r="450" spans="1:58" x14ac:dyDescent="0.25">
      <c r="A450" s="104">
        <v>657</v>
      </c>
      <c r="B450" s="67" t="s">
        <v>263</v>
      </c>
      <c r="C450" s="70" t="s">
        <v>156</v>
      </c>
      <c r="D450" s="56" t="s">
        <v>264</v>
      </c>
      <c r="E450" s="56" t="s">
        <v>166</v>
      </c>
      <c r="F450" s="56" t="s">
        <v>167</v>
      </c>
      <c r="G450" s="56">
        <v>0</v>
      </c>
      <c r="H450" s="57">
        <v>0</v>
      </c>
      <c r="I450" s="56" t="s">
        <v>160</v>
      </c>
      <c r="J450" s="58">
        <v>13.753024115646177</v>
      </c>
      <c r="K450" s="59">
        <f>('Opportunity List'!$J450*Convert_PJ_to_MWh)/1000</f>
        <v>3820.2844765684135</v>
      </c>
      <c r="L450" s="59">
        <v>669060.43840202247</v>
      </c>
      <c r="M450" s="59">
        <f>'Opportunity List'!$N450/Convert_GJ_to_MWh</f>
        <v>19.934434809352716</v>
      </c>
      <c r="N450" s="59">
        <v>5.5373430070278502</v>
      </c>
      <c r="O450" s="60">
        <v>1</v>
      </c>
      <c r="P450" s="59">
        <f>'Opportunity List'!$L450*'Opportunity List'!$O450</f>
        <v>669060.43840202247</v>
      </c>
      <c r="Q450" s="60">
        <v>0.33</v>
      </c>
      <c r="R450" s="59">
        <f>'Opportunity List'!$J450*'Opportunity List'!$Q450*Convert_PJ_to_MWh</f>
        <v>1260693.8772675765</v>
      </c>
      <c r="S450" s="60">
        <v>0.01</v>
      </c>
      <c r="T450" s="59">
        <v>1</v>
      </c>
      <c r="U450" s="59">
        <v>0</v>
      </c>
      <c r="V450" s="59">
        <f>(('Opportunity List'!$R450*'Opportunity List'!$S450)*'Opportunity List'!$O450)*'Opportunity List'!$T450</f>
        <v>12606.938772675765</v>
      </c>
      <c r="W450" s="59">
        <f>'Opportunity List'!$Y450*'Opportunity List'!$P450</f>
        <v>12606.938772675765</v>
      </c>
      <c r="X450" s="59">
        <f>IF('Opportunity List'!$P450=0,0,IF(OR('Opportunity List'!$A450={600,601}),4.52,IF(OR('Opportunity List'!$A450={602,603,604,605}),1.9,('Opportunity List'!$V450/'Opportunity List'!$P450))))</f>
        <v>1.8842750294406969E-2</v>
      </c>
      <c r="Y450" s="59">
        <f>IF('Opportunity List'!$X450=0,0,'Opportunity List'!$X450/'Opportunity List'!$T450)</f>
        <v>1.8842750294406969E-2</v>
      </c>
      <c r="Z450" s="61">
        <f>'Opportunity List'!$W450*'Opportunity List'!$H450</f>
        <v>0</v>
      </c>
      <c r="AA450" s="61">
        <f>'Opportunity List'!$Z450+'Opportunity List'!$W450</f>
        <v>12606.938772675765</v>
      </c>
      <c r="AB450" s="61">
        <f>IF('Opportunity List'!$F450="Electricity", 'Opportunity List'!$W450, 0)+IF('Opportunity List'!$G450="Electricity",'Opportunity List'!$Z450,0)</f>
        <v>0</v>
      </c>
      <c r="AC450" s="61">
        <f>IF('Opportunity List'!$F450="Natural Gas",'Opportunity List'!$W450, 0)+IF('Opportunity List'!$G450="Natural Gas",'Opportunity List'!$Z450,0)</f>
        <v>12606.938772675765</v>
      </c>
      <c r="AD450" s="61">
        <f>'Opportunity List'!$Y450*VLOOKUP('Opportunity List'!$T450,'Discount rate'!$B$4:$D$45,3,FALSE)</f>
        <v>3.6452797298525637E-2</v>
      </c>
      <c r="AE450" s="59">
        <v>0.60982824427480919</v>
      </c>
      <c r="AF450" s="62" t="s">
        <v>161</v>
      </c>
      <c r="AG450" s="63">
        <v>0</v>
      </c>
      <c r="AH450" s="64">
        <f>'Opportunity List'!$AG450*VLOOKUP('Opportunity List'!$T450,'Discount rate'!$B$4:$D$45,3,FALSE)</f>
        <v>0</v>
      </c>
      <c r="AI450" s="59">
        <f>'Opportunity List'!$AE450-'Opportunity List'!$AH450</f>
        <v>0.60982824427480919</v>
      </c>
      <c r="AJ450" s="64">
        <f>'Opportunity List'!$AI450/'Opportunity List'!$AD450</f>
        <v>16.729257820207785</v>
      </c>
      <c r="AK450" s="59">
        <f>'Opportunity List'!$P450*'Opportunity List'!$AE450</f>
        <v>408011.9524644395</v>
      </c>
      <c r="AL450" s="59">
        <v>0</v>
      </c>
      <c r="AM450" s="65">
        <v>0</v>
      </c>
      <c r="AN450" s="65">
        <v>0</v>
      </c>
      <c r="AO450" s="65">
        <v>0</v>
      </c>
      <c r="AP450" s="65">
        <v>0</v>
      </c>
      <c r="AQ450" s="65">
        <v>0</v>
      </c>
      <c r="AR450" s="65">
        <v>0</v>
      </c>
      <c r="AS450" s="65" t="e">
        <f>#VALUE!</f>
        <v>#VALUE!</v>
      </c>
      <c r="AT450" s="65" t="e">
        <f>#VALUE!</f>
        <v>#VALUE!</v>
      </c>
      <c r="AU450" s="65" t="e">
        <f>#VALUE!</f>
        <v>#VALUE!</v>
      </c>
      <c r="AV450" s="65" t="e">
        <f>#VALUE!</f>
        <v>#VALUE!</v>
      </c>
      <c r="AW450" s="65" t="e">
        <f>#VALUE!</f>
        <v>#VALUE!</v>
      </c>
      <c r="AX450" s="56" t="str">
        <f>IF('Opportunity List'!$AY450&lt;=0.1,"Early",IF(AND('Opportunity List'!$AY450&gt;0.1,'Opportunity List'!$AY450&lt;=0.25),"Establishing","Mature"))</f>
        <v>Establishing</v>
      </c>
      <c r="AY450" s="105">
        <v>0.25</v>
      </c>
      <c r="AZ450" s="11"/>
      <c r="BA450" s="11"/>
      <c r="BB450" s="11"/>
      <c r="BD450" s="11"/>
      <c r="BE450" s="11"/>
      <c r="BF450" s="11"/>
    </row>
    <row r="451" spans="1:58" x14ac:dyDescent="0.25">
      <c r="A451" s="104">
        <v>672</v>
      </c>
      <c r="B451" s="67" t="s">
        <v>294</v>
      </c>
      <c r="C451" s="70" t="s">
        <v>156</v>
      </c>
      <c r="D451" s="56" t="s">
        <v>264</v>
      </c>
      <c r="E451" s="56" t="s">
        <v>166</v>
      </c>
      <c r="F451" s="56" t="s">
        <v>159</v>
      </c>
      <c r="G451" s="56">
        <v>0</v>
      </c>
      <c r="H451" s="57">
        <v>0</v>
      </c>
      <c r="I451" s="56" t="s">
        <v>160</v>
      </c>
      <c r="J451" s="58">
        <v>13.753024115646177</v>
      </c>
      <c r="K451" s="59">
        <f>('Opportunity List'!$J451*Convert_PJ_to_MWh)/1000</f>
        <v>3820.2844765684135</v>
      </c>
      <c r="L451" s="59">
        <v>669060.43840202247</v>
      </c>
      <c r="M451" s="59">
        <f>'Opportunity List'!$N451/Convert_GJ_to_MWh</f>
        <v>19.934434809352716</v>
      </c>
      <c r="N451" s="59">
        <v>5.5373430070278502</v>
      </c>
      <c r="O451" s="60">
        <v>0.5</v>
      </c>
      <c r="P451" s="59">
        <f>'Opportunity List'!$L451*'Opportunity List'!$O451</f>
        <v>334530.21920101123</v>
      </c>
      <c r="Q451" s="60">
        <v>0.33</v>
      </c>
      <c r="R451" s="59">
        <f>'Opportunity List'!$J451*'Opportunity List'!$Q451*Convert_PJ_to_MWh</f>
        <v>1260693.8772675765</v>
      </c>
      <c r="S451" s="60">
        <v>1</v>
      </c>
      <c r="T451" s="59">
        <v>12</v>
      </c>
      <c r="U451" s="59">
        <v>0</v>
      </c>
      <c r="V451" s="59">
        <f>(('Opportunity List'!$R451*'Opportunity List'!$S451)*'Opportunity List'!$O451)*'Opportunity List'!$T451</f>
        <v>7564163.2636054587</v>
      </c>
      <c r="W451" s="59">
        <f>'Opportunity List'!$Y451*'Opportunity List'!$P451</f>
        <v>630346.93863378826</v>
      </c>
      <c r="X451" s="59">
        <f>IF('Opportunity List'!$P451=0,0,IF(OR('Opportunity List'!$A451={600,601}),4.52,IF(OR('Opportunity List'!$A451={602,603,604,605}),1.9,('Opportunity List'!$V451/'Opportunity List'!$P451))))</f>
        <v>22.611300353288364</v>
      </c>
      <c r="Y451" s="59">
        <f>IF('Opportunity List'!$X451=0,0,'Opportunity List'!$X451/'Opportunity List'!$T451)</f>
        <v>1.8842750294406969</v>
      </c>
      <c r="Z451" s="61">
        <f>'Opportunity List'!$W451*'Opportunity List'!$H451</f>
        <v>0</v>
      </c>
      <c r="AA451" s="61">
        <f>'Opportunity List'!$Z451+'Opportunity List'!$W451</f>
        <v>630346.93863378826</v>
      </c>
      <c r="AB451" s="61">
        <f>IF('Opportunity List'!$F451="Electricity", 'Opportunity List'!$W451, 0)+IF('Opportunity List'!$G451="Electricity",'Opportunity List'!$Z451,0)</f>
        <v>0</v>
      </c>
      <c r="AC451" s="61">
        <f>IF('Opportunity List'!$F451="Natural Gas",'Opportunity List'!$W451, 0)+IF('Opportunity List'!$G451="Natural Gas",'Opportunity List'!$Z451,0)</f>
        <v>630346.93863378826</v>
      </c>
      <c r="AD451" s="61">
        <f>'Opportunity List'!$Y451*VLOOKUP('Opportunity List'!$T451,'Discount rate'!$B$4:$D$45,3,FALSE)</f>
        <v>16.85048048473125</v>
      </c>
      <c r="AE451" s="59">
        <v>6403.807615230462</v>
      </c>
      <c r="AF451" s="62" t="s">
        <v>168</v>
      </c>
      <c r="AG451" s="63">
        <v>0</v>
      </c>
      <c r="AH451" s="64">
        <f>'Opportunity List'!$AG451*VLOOKUP('Opportunity List'!$T451,'Discount rate'!$B$4:$D$45,3,FALSE)</f>
        <v>0</v>
      </c>
      <c r="AI451" s="59">
        <f>'Opportunity List'!$AE451-'Opportunity List'!$AH451</f>
        <v>6403.807615230462</v>
      </c>
      <c r="AJ451" s="64">
        <f>'Opportunity List'!$AI451/'Opportunity List'!$AD451</f>
        <v>380.03709277211135</v>
      </c>
      <c r="AK451" s="59">
        <f>'Opportunity List'!$P451*'Opportunity List'!$AE451</f>
        <v>2142267165.2441514</v>
      </c>
      <c r="AL451" s="59" t="s">
        <v>175</v>
      </c>
      <c r="AM451" s="65" t="s">
        <v>175</v>
      </c>
      <c r="AN451" s="65" t="s">
        <v>175</v>
      </c>
      <c r="AO451" s="65" t="s">
        <v>175</v>
      </c>
      <c r="AP451" s="65" t="s">
        <v>175</v>
      </c>
      <c r="AQ451" s="65" t="s">
        <v>175</v>
      </c>
      <c r="AR451" s="65" t="s">
        <v>175</v>
      </c>
      <c r="AS451" s="65" t="e">
        <f>#VALUE!</f>
        <v>#VALUE!</v>
      </c>
      <c r="AT451" s="65" t="e">
        <f>#VALUE!</f>
        <v>#VALUE!</v>
      </c>
      <c r="AU451" s="65" t="e">
        <f>#VALUE!</f>
        <v>#VALUE!</v>
      </c>
      <c r="AV451" s="65" t="e">
        <f>#VALUE!</f>
        <v>#VALUE!</v>
      </c>
      <c r="AW451" s="65" t="e">
        <f>#VALUE!</f>
        <v>#VALUE!</v>
      </c>
      <c r="AX451" s="56" t="str">
        <f>IF('Opportunity List'!$AY451&lt;=0.1,"Early",IF(AND('Opportunity List'!$AY451&gt;0.1,'Opportunity List'!$AY451&lt;=0.25),"Establishing","Mature"))</f>
        <v>Establishing</v>
      </c>
      <c r="AY451" s="105">
        <v>0.25</v>
      </c>
      <c r="AZ451" s="11"/>
      <c r="BA451" s="11"/>
      <c r="BB451" s="11"/>
      <c r="BD451" s="11"/>
      <c r="BE451" s="11"/>
      <c r="BF451" s="11"/>
    </row>
    <row r="452" spans="1:58" x14ac:dyDescent="0.25">
      <c r="A452" s="104">
        <v>667</v>
      </c>
      <c r="B452" s="67" t="s">
        <v>295</v>
      </c>
      <c r="C452" s="70" t="s">
        <v>156</v>
      </c>
      <c r="D452" s="56" t="s">
        <v>264</v>
      </c>
      <c r="E452" s="56" t="s">
        <v>166</v>
      </c>
      <c r="F452" s="56" t="s">
        <v>159</v>
      </c>
      <c r="G452" s="56">
        <v>0</v>
      </c>
      <c r="H452" s="57">
        <v>0</v>
      </c>
      <c r="I452" s="56" t="s">
        <v>160</v>
      </c>
      <c r="J452" s="58">
        <v>13.753024115646177</v>
      </c>
      <c r="K452" s="59">
        <f>('Opportunity List'!$J452*Convert_PJ_to_MWh)/1000</f>
        <v>3820.2844765684135</v>
      </c>
      <c r="L452" s="59">
        <v>669060.43840202247</v>
      </c>
      <c r="M452" s="59">
        <f>'Opportunity List'!$N452/Convert_GJ_to_MWh</f>
        <v>19.934434809352716</v>
      </c>
      <c r="N452" s="59">
        <v>5.5373430070278502</v>
      </c>
      <c r="O452" s="60">
        <v>0.5</v>
      </c>
      <c r="P452" s="59">
        <f>'Opportunity List'!$L452*'Opportunity List'!$O452</f>
        <v>334530.21920101123</v>
      </c>
      <c r="Q452" s="60">
        <v>0.33</v>
      </c>
      <c r="R452" s="59">
        <f>'Opportunity List'!$J452*'Opportunity List'!$Q452*Convert_PJ_to_MWh</f>
        <v>1260693.8772675765</v>
      </c>
      <c r="S452" s="60">
        <v>0.32</v>
      </c>
      <c r="T452" s="59">
        <v>12</v>
      </c>
      <c r="U452" s="59">
        <v>0</v>
      </c>
      <c r="V452" s="59">
        <f>(('Opportunity List'!$R452*'Opportunity List'!$S452)*'Opportunity List'!$O452)*'Opportunity List'!$T452</f>
        <v>2420532.244353747</v>
      </c>
      <c r="W452" s="59">
        <f>'Opportunity List'!$Y452*'Opportunity List'!$P452</f>
        <v>201711.02036281224</v>
      </c>
      <c r="X452" s="59">
        <f>IF('Opportunity List'!$P452=0,0,IF(OR('Opportunity List'!$A452={600,601}),4.52,IF(OR('Opportunity List'!$A452={602,603,604,605}),1.9,('Opportunity List'!$V452/'Opportunity List'!$P452))))</f>
        <v>7.2356161130522763</v>
      </c>
      <c r="Y452" s="59">
        <f>IF('Opportunity List'!$X452=0,0,'Opportunity List'!$X452/'Opportunity List'!$T452)</f>
        <v>0.60296800942102302</v>
      </c>
      <c r="Z452" s="61">
        <f>'Opportunity List'!$W452*'Opportunity List'!$H452</f>
        <v>0</v>
      </c>
      <c r="AA452" s="61">
        <f>'Opportunity List'!$Z452+'Opportunity List'!$W452</f>
        <v>201711.02036281224</v>
      </c>
      <c r="AB452" s="61">
        <f>IF('Opportunity List'!$F452="Electricity", 'Opportunity List'!$W452, 0)+IF('Opportunity List'!$G452="Electricity",'Opportunity List'!$Z452,0)</f>
        <v>0</v>
      </c>
      <c r="AC452" s="61">
        <f>IF('Opportunity List'!$F452="Natural Gas",'Opportunity List'!$W452, 0)+IF('Opportunity List'!$G452="Natural Gas",'Opportunity List'!$Z452,0)</f>
        <v>201711.02036281224</v>
      </c>
      <c r="AD452" s="61">
        <f>'Opportunity List'!$Y452*VLOOKUP('Opportunity List'!$T452,'Discount rate'!$B$4:$D$45,3,FALSE)</f>
        <v>5.3921537551140002</v>
      </c>
      <c r="AE452" s="59">
        <v>388.0725190839695</v>
      </c>
      <c r="AF452" s="62" t="s">
        <v>168</v>
      </c>
      <c r="AG452" s="63">
        <v>0</v>
      </c>
      <c r="AH452" s="64">
        <f>'Opportunity List'!$AG452*VLOOKUP('Opportunity List'!$T452,'Discount rate'!$B$4:$D$45,3,FALSE)</f>
        <v>0</v>
      </c>
      <c r="AI452" s="59">
        <f>'Opportunity List'!$AE452-'Opportunity List'!$AH452</f>
        <v>388.0725190839695</v>
      </c>
      <c r="AJ452" s="64">
        <f>'Opportunity List'!$AI452/'Opportunity List'!$AD452</f>
        <v>71.96985410809468</v>
      </c>
      <c r="AK452" s="59">
        <f>'Opportunity List'!$P452*'Opportunity List'!$AE452</f>
        <v>129821984.87504894</v>
      </c>
      <c r="AL452" s="59" t="s">
        <v>175</v>
      </c>
      <c r="AM452" s="65" t="s">
        <v>175</v>
      </c>
      <c r="AN452" s="65" t="s">
        <v>175</v>
      </c>
      <c r="AO452" s="65" t="s">
        <v>175</v>
      </c>
      <c r="AP452" s="65" t="s">
        <v>175</v>
      </c>
      <c r="AQ452" s="65" t="s">
        <v>175</v>
      </c>
      <c r="AR452" s="65" t="s">
        <v>175</v>
      </c>
      <c r="AS452" s="65" t="e">
        <f>#VALUE!</f>
        <v>#VALUE!</v>
      </c>
      <c r="AT452" s="65" t="e">
        <f>#VALUE!</f>
        <v>#VALUE!</v>
      </c>
      <c r="AU452" s="65" t="e">
        <f>#VALUE!</f>
        <v>#VALUE!</v>
      </c>
      <c r="AV452" s="65" t="e">
        <f>#VALUE!</f>
        <v>#VALUE!</v>
      </c>
      <c r="AW452" s="65" t="e">
        <f>#VALUE!</f>
        <v>#VALUE!</v>
      </c>
      <c r="AX452" s="56" t="str">
        <f>IF('Opportunity List'!$AY452&lt;=0.1,"Early",IF(AND('Opportunity List'!$AY452&gt;0.1,'Opportunity List'!$AY452&lt;=0.25),"Establishing","Mature"))</f>
        <v>Establishing</v>
      </c>
      <c r="AY452" s="105">
        <v>0.25</v>
      </c>
      <c r="AZ452" s="11"/>
      <c r="BA452" s="11"/>
      <c r="BB452" s="11"/>
      <c r="BD452" s="11"/>
      <c r="BE452" s="11"/>
      <c r="BF452" s="11"/>
    </row>
    <row r="453" spans="1:58" x14ac:dyDescent="0.25">
      <c r="A453" s="104">
        <v>604</v>
      </c>
      <c r="B453" s="67" t="s">
        <v>303</v>
      </c>
      <c r="C453" s="70" t="s">
        <v>156</v>
      </c>
      <c r="D453" s="56" t="s">
        <v>264</v>
      </c>
      <c r="E453" s="56" t="s">
        <v>166</v>
      </c>
      <c r="F453" s="56" t="s">
        <v>159</v>
      </c>
      <c r="G453" s="56">
        <v>0</v>
      </c>
      <c r="H453" s="57">
        <v>0</v>
      </c>
      <c r="I453" s="56" t="s">
        <v>160</v>
      </c>
      <c r="J453" s="58">
        <v>13.753024115646177</v>
      </c>
      <c r="K453" s="59">
        <f>('Opportunity List'!$J453*Convert_PJ_to_MWh)/1000</f>
        <v>3820.2844765684135</v>
      </c>
      <c r="L453" s="59">
        <v>669060.43840202247</v>
      </c>
      <c r="M453" s="59">
        <f>'Opportunity List'!$N453/Convert_GJ_to_MWh</f>
        <v>19.934434809352716</v>
      </c>
      <c r="N453" s="59">
        <v>5.5373430070278502</v>
      </c>
      <c r="O453" s="60">
        <v>0.27500000000000002</v>
      </c>
      <c r="P453" s="59">
        <f>'Opportunity List'!$L453*'Opportunity List'!$O453</f>
        <v>183991.62056055618</v>
      </c>
      <c r="Q453" s="60">
        <v>0.33</v>
      </c>
      <c r="R453" s="59">
        <f>'Opportunity List'!$J453*'Opportunity List'!$Q453*Convert_PJ_to_MWh</f>
        <v>1260693.8772675765</v>
      </c>
      <c r="S453" s="60">
        <v>0.14899999999999999</v>
      </c>
      <c r="T453" s="59">
        <v>7</v>
      </c>
      <c r="U453" s="59">
        <v>0</v>
      </c>
      <c r="V453" s="59">
        <f>(('Opportunity List'!$R453*'Opportunity List'!$S453)*'Opportunity List'!$O453)*'Opportunity List'!$T453</f>
        <v>361598.52134727268</v>
      </c>
      <c r="W453" s="59">
        <f>'Opportunity List'!$Y453*'Opportunity List'!$P453</f>
        <v>49940.58272357953</v>
      </c>
      <c r="X453" s="59">
        <f>IF('Opportunity List'!$P453=0,0,IF(OR('Opportunity List'!$A453={600,601}),4.52,IF(OR('Opportunity List'!$A453={602,603,604,605}),1.9,('Opportunity List'!$V453/'Opportunity List'!$P453))))</f>
        <v>1.9</v>
      </c>
      <c r="Y453" s="59">
        <f>IF('Opportunity List'!$X453=0,0,'Opportunity List'!$X453/'Opportunity List'!$T453)</f>
        <v>0.27142857142857141</v>
      </c>
      <c r="Z453" s="61">
        <f>'Opportunity List'!$W453*'Opportunity List'!$H453</f>
        <v>0</v>
      </c>
      <c r="AA453" s="61">
        <f>'Opportunity List'!$Z453+'Opportunity List'!$W453</f>
        <v>49940.58272357953</v>
      </c>
      <c r="AB453" s="61">
        <f>IF('Opportunity List'!$F453="Electricity", 'Opportunity List'!$W453, 0)+IF('Opportunity List'!$G453="Electricity",'Opportunity List'!$Z453,0)</f>
        <v>0</v>
      </c>
      <c r="AC453" s="61">
        <f>IF('Opportunity List'!$F453="Natural Gas",'Opportunity List'!$W453, 0)+IF('Opportunity List'!$G453="Natural Gas",'Opportunity List'!$Z453,0)</f>
        <v>49940.58272357953</v>
      </c>
      <c r="AD453" s="61">
        <f>'Opportunity List'!$Y453*VLOOKUP('Opportunity List'!$T453,'Discount rate'!$B$4:$D$45,3,FALSE)</f>
        <v>1.7342356947332176</v>
      </c>
      <c r="AE453" s="59">
        <v>69.859719438877761</v>
      </c>
      <c r="AF453" s="62" t="s">
        <v>164</v>
      </c>
      <c r="AG453" s="63">
        <v>0</v>
      </c>
      <c r="AH453" s="64">
        <f>'Opportunity List'!$AG453*VLOOKUP('Opportunity List'!$T453,'Discount rate'!$B$4:$D$45,3,FALSE)</f>
        <v>0</v>
      </c>
      <c r="AI453" s="59">
        <f>'Opportunity List'!$AE453-'Opportunity List'!$AH453</f>
        <v>69.859719438877761</v>
      </c>
      <c r="AJ453" s="64">
        <f>'Opportunity List'!$AI453/'Opportunity List'!$AD453</f>
        <v>40.28271338840392</v>
      </c>
      <c r="AK453" s="59">
        <f>'Opportunity List'!$P453*'Opportunity List'!$AE453</f>
        <v>12853602.991464907</v>
      </c>
      <c r="AL453" s="59">
        <v>0</v>
      </c>
      <c r="AM453" s="65">
        <v>0</v>
      </c>
      <c r="AN453" s="65">
        <v>0</v>
      </c>
      <c r="AO453" s="65">
        <v>0</v>
      </c>
      <c r="AP453" s="65">
        <v>0</v>
      </c>
      <c r="AQ453" s="65">
        <v>0</v>
      </c>
      <c r="AR453" s="65">
        <v>0</v>
      </c>
      <c r="AS453" s="65" t="e">
        <f>#VALUE!</f>
        <v>#VALUE!</v>
      </c>
      <c r="AT453" s="65" t="e">
        <f>#VALUE!</f>
        <v>#VALUE!</v>
      </c>
      <c r="AU453" s="65" t="e">
        <f>#VALUE!</f>
        <v>#VALUE!</v>
      </c>
      <c r="AV453" s="65" t="e">
        <f>#VALUE!</f>
        <v>#VALUE!</v>
      </c>
      <c r="AW453" s="65" t="e">
        <f>#VALUE!</f>
        <v>#VALUE!</v>
      </c>
      <c r="AX453" s="56" t="str">
        <f>IF('Opportunity List'!$AY453&lt;=0.1,"Early",IF(AND('Opportunity List'!$AY453&gt;0.1,'Opportunity List'!$AY453&lt;=0.25),"Establishing","Mature"))</f>
        <v>Establishing</v>
      </c>
      <c r="AY453" s="105">
        <v>0.25</v>
      </c>
      <c r="AZ453" s="11"/>
      <c r="BA453" s="11"/>
      <c r="BB453" s="11"/>
      <c r="BD453" s="11"/>
      <c r="BE453" s="11"/>
      <c r="BF453" s="11"/>
    </row>
    <row r="454" spans="1:58" x14ac:dyDescent="0.25">
      <c r="A454" s="104">
        <v>610</v>
      </c>
      <c r="B454" s="67" t="s">
        <v>162</v>
      </c>
      <c r="C454" s="70" t="s">
        <v>156</v>
      </c>
      <c r="D454" s="56" t="s">
        <v>165</v>
      </c>
      <c r="E454" s="56" t="s">
        <v>166</v>
      </c>
      <c r="F454" s="56" t="s">
        <v>2</v>
      </c>
      <c r="G454" s="56" t="s">
        <v>167</v>
      </c>
      <c r="H454" s="57">
        <v>-1.2222222222222201</v>
      </c>
      <c r="I454" s="56" t="s">
        <v>160</v>
      </c>
      <c r="J454" s="58">
        <v>63.421199994926297</v>
      </c>
      <c r="K454" s="59">
        <f>('Opportunity List'!$J454*Convert_PJ_to_MWh)/1000</f>
        <v>17616.999998590782</v>
      </c>
      <c r="L454" s="59">
        <v>1199823.4677488783</v>
      </c>
      <c r="M454" s="59">
        <f>'Opportunity List'!$N454/Convert_GJ_to_MWh</f>
        <v>29.208431973923311</v>
      </c>
      <c r="N454" s="59">
        <v>8.1134533325805709</v>
      </c>
      <c r="O454" s="60">
        <v>5.4090090472201889E-2</v>
      </c>
      <c r="P454" s="59">
        <f>'Opportunity List'!$L454*'Opportunity List'!$O454</f>
        <v>64898.55992120783</v>
      </c>
      <c r="Q454" s="60">
        <v>0.16</v>
      </c>
      <c r="R454" s="59">
        <f>'Opportunity List'!$J454*'Opportunity List'!$Q454*Convert_PJ_to_MWh</f>
        <v>2818719.9997745249</v>
      </c>
      <c r="S454" s="60">
        <v>1</v>
      </c>
      <c r="T454" s="59">
        <v>12</v>
      </c>
      <c r="U454" s="59">
        <v>0</v>
      </c>
      <c r="V454" s="59">
        <f>(('Opportunity List'!$R454*'Opportunity List'!$S454)*'Opportunity List'!$O454)*'Opportunity List'!$T454</f>
        <v>1829577.8376433072</v>
      </c>
      <c r="W454" s="59">
        <f>'Opportunity List'!$Y454*'Opportunity List'!$P454</f>
        <v>152464.81980360893</v>
      </c>
      <c r="X454" s="59">
        <f>IF('Opportunity List'!$P454=0,0,IF(OR('Opportunity List'!$A454={600,601}),4.52,IF(OR('Opportunity List'!$A454={602,603,604,605}),1.9,('Opportunity List'!$V454/'Opportunity List'!$P454))))</f>
        <v>28.191347232736206</v>
      </c>
      <c r="Y454" s="59">
        <f>IF('Opportunity List'!$X454=0,0,'Opportunity List'!$X454/'Opportunity List'!$T454)</f>
        <v>2.3492789360613506</v>
      </c>
      <c r="Z454" s="61">
        <f>'Opportunity List'!$W454*'Opportunity List'!$H454</f>
        <v>-186345.89087107725</v>
      </c>
      <c r="AA454" s="61">
        <f>'Opportunity List'!$Z454+'Opportunity List'!$W454</f>
        <v>-33881.071067468321</v>
      </c>
      <c r="AB454" s="61">
        <f>IF('Opportunity List'!$F454="Electricity", 'Opportunity List'!$W454, 0)+IF('Opportunity List'!$G454="Electricity",'Opportunity List'!$Z454,0)</f>
        <v>152464.81980360893</v>
      </c>
      <c r="AC454" s="61">
        <f>IF('Opportunity List'!$F454="Natural Gas",'Opportunity List'!$W454, 0)+IF('Opportunity List'!$G454="Natural Gas",'Opportunity List'!$Z454,0)</f>
        <v>-186345.89087107725</v>
      </c>
      <c r="AD454" s="61">
        <f>'Opportunity List'!$Y454*VLOOKUP('Opportunity List'!$T454,'Discount rate'!$B$4:$D$45,3,FALSE)</f>
        <v>21.008864548315067</v>
      </c>
      <c r="AE454" s="59">
        <v>3725.8517034068141</v>
      </c>
      <c r="AF454" s="62" t="s">
        <v>168</v>
      </c>
      <c r="AG454" s="63">
        <v>0</v>
      </c>
      <c r="AH454" s="64">
        <f>'Opportunity List'!$AG454*VLOOKUP('Opportunity List'!$T454,'Discount rate'!$B$4:$D$45,3,FALSE)</f>
        <v>0</v>
      </c>
      <c r="AI454" s="59">
        <f>'Opportunity List'!$AE454-'Opportunity List'!$AH454</f>
        <v>3725.8517034068141</v>
      </c>
      <c r="AJ454" s="64">
        <f>'Opportunity List'!$AI454/'Opportunity List'!$AD454</f>
        <v>177.34664787991272</v>
      </c>
      <c r="AK454" s="59">
        <f>'Opportunity List'!$P454*'Opportunity List'!$AE454</f>
        <v>241802410.03108138</v>
      </c>
      <c r="AL454" s="59">
        <v>8760</v>
      </c>
      <c r="AM454" s="65">
        <v>0.68656482177308142</v>
      </c>
      <c r="AN454" s="65">
        <v>0.63783111732859832</v>
      </c>
      <c r="AO454" s="65">
        <v>0.91085701852724066</v>
      </c>
      <c r="AP454" s="65">
        <v>0.96256326773509304</v>
      </c>
      <c r="AQ454" s="65">
        <v>0.95287117226938634</v>
      </c>
      <c r="AR454" s="65">
        <v>0.6468555628912962</v>
      </c>
      <c r="AS454" s="65" t="e">
        <f>#VALUE!</f>
        <v>#VALUE!</v>
      </c>
      <c r="AT454" s="65" t="e">
        <f>#VALUE!</f>
        <v>#VALUE!</v>
      </c>
      <c r="AU454" s="65" t="e">
        <f>#VALUE!</f>
        <v>#VALUE!</v>
      </c>
      <c r="AV454" s="65" t="e">
        <f>#VALUE!</f>
        <v>#VALUE!</v>
      </c>
      <c r="AW454" s="65" t="e">
        <f>#VALUE!</f>
        <v>#VALUE!</v>
      </c>
      <c r="AX454" s="56" t="str">
        <f>IF('Opportunity List'!$AY454&lt;=0.1,"Early",IF(AND('Opportunity List'!$AY454&gt;0.1,'Opportunity List'!$AY454&lt;=0.25),"Establishing","Mature"))</f>
        <v>Establishing</v>
      </c>
      <c r="AY454" s="105">
        <v>0.25</v>
      </c>
      <c r="AZ454" s="11"/>
      <c r="BA454" s="11"/>
      <c r="BB454" s="11"/>
      <c r="BD454" s="11"/>
      <c r="BE454" s="11"/>
      <c r="BF454" s="11"/>
    </row>
    <row r="455" spans="1:58" x14ac:dyDescent="0.25">
      <c r="A455" s="104">
        <v>658</v>
      </c>
      <c r="B455" s="67" t="s">
        <v>263</v>
      </c>
      <c r="C455" s="70" t="s">
        <v>156</v>
      </c>
      <c r="D455" s="56" t="s">
        <v>165</v>
      </c>
      <c r="E455" s="56" t="s">
        <v>166</v>
      </c>
      <c r="F455" s="56" t="s">
        <v>2</v>
      </c>
      <c r="G455" s="56">
        <v>0</v>
      </c>
      <c r="H455" s="57">
        <v>0</v>
      </c>
      <c r="I455" s="56" t="s">
        <v>160</v>
      </c>
      <c r="J455" s="58">
        <v>63.421199994926297</v>
      </c>
      <c r="K455" s="59">
        <f>('Opportunity List'!$J455*Convert_PJ_to_MWh)/1000</f>
        <v>17616.999998590782</v>
      </c>
      <c r="L455" s="59">
        <v>1199823.4677488783</v>
      </c>
      <c r="M455" s="59">
        <f>'Opportunity List'!$N455/Convert_GJ_to_MWh</f>
        <v>29.208431973923311</v>
      </c>
      <c r="N455" s="59">
        <v>8.1134533325805709</v>
      </c>
      <c r="O455" s="60">
        <v>1</v>
      </c>
      <c r="P455" s="59">
        <f>'Opportunity List'!$L455*'Opportunity List'!$O455</f>
        <v>1199823.4677488783</v>
      </c>
      <c r="Q455" s="60">
        <v>0.31</v>
      </c>
      <c r="R455" s="59">
        <f>'Opportunity List'!$J455*'Opportunity List'!$Q455*Convert_PJ_to_MWh</f>
        <v>5461269.9995631417</v>
      </c>
      <c r="S455" s="60">
        <v>0.02</v>
      </c>
      <c r="T455" s="59">
        <v>1</v>
      </c>
      <c r="U455" s="59">
        <v>0</v>
      </c>
      <c r="V455" s="59">
        <f>(('Opportunity List'!$R455*'Opportunity List'!$S455)*'Opportunity List'!$O455)*'Opportunity List'!$T455</f>
        <v>109225.39999126284</v>
      </c>
      <c r="W455" s="59">
        <f>'Opportunity List'!$Y455*'Opportunity List'!$P455</f>
        <v>109225.39999126284</v>
      </c>
      <c r="X455" s="59">
        <f>IF('Opportunity List'!$P455=0,0,IF(OR('Opportunity List'!$A455={600,601}),4.52,IF(OR('Opportunity List'!$A455={602,603,604,605}),1.9,('Opportunity List'!$V455/'Opportunity List'!$P455))))</f>
        <v>9.103455877237733E-2</v>
      </c>
      <c r="Y455" s="59">
        <f>IF('Opportunity List'!$X455=0,0,'Opportunity List'!$X455/'Opportunity List'!$T455)</f>
        <v>9.103455877237733E-2</v>
      </c>
      <c r="Z455" s="61">
        <f>'Opportunity List'!$W455*'Opportunity List'!$H455</f>
        <v>0</v>
      </c>
      <c r="AA455" s="61">
        <f>'Opportunity List'!$Z455+'Opportunity List'!$W455</f>
        <v>109225.39999126284</v>
      </c>
      <c r="AB455" s="61">
        <f>IF('Opportunity List'!$F455="Electricity", 'Opportunity List'!$W455, 0)+IF('Opportunity List'!$G455="Electricity",'Opportunity List'!$Z455,0)</f>
        <v>109225.39999126284</v>
      </c>
      <c r="AC455" s="61">
        <f>IF('Opportunity List'!$F455="Natural Gas",'Opportunity List'!$W455, 0)+IF('Opportunity List'!$G455="Natural Gas",'Opportunity List'!$Z455,0)</f>
        <v>0</v>
      </c>
      <c r="AD455" s="61">
        <f>'Opportunity List'!$Y455*VLOOKUP('Opportunity List'!$T455,'Discount rate'!$B$4:$D$45,3,FALSE)</f>
        <v>0.17611358566244961</v>
      </c>
      <c r="AE455" s="59">
        <v>1.6742557251908399</v>
      </c>
      <c r="AF455" s="62" t="s">
        <v>161</v>
      </c>
      <c r="AG455" s="63">
        <v>0</v>
      </c>
      <c r="AH455" s="64">
        <f>'Opportunity List'!$AG455*VLOOKUP('Opportunity List'!$T455,'Discount rate'!$B$4:$D$45,3,FALSE)</f>
        <v>0</v>
      </c>
      <c r="AI455" s="59">
        <f>'Opportunity List'!$AE455-'Opportunity List'!$AH455</f>
        <v>1.6742557251908399</v>
      </c>
      <c r="AJ455" s="64">
        <f>'Opportunity List'!$AI455/'Opportunity List'!$AD455</f>
        <v>9.5066812642144694</v>
      </c>
      <c r="AK455" s="59">
        <f>'Opportunity List'!$P455*'Opportunity List'!$AE455</f>
        <v>2008811.3100968865</v>
      </c>
      <c r="AL455" s="59">
        <v>0</v>
      </c>
      <c r="AM455" s="65">
        <v>0</v>
      </c>
      <c r="AN455" s="65">
        <v>0</v>
      </c>
      <c r="AO455" s="65">
        <v>0</v>
      </c>
      <c r="AP455" s="65">
        <v>0</v>
      </c>
      <c r="AQ455" s="65">
        <v>0</v>
      </c>
      <c r="AR455" s="65">
        <v>0</v>
      </c>
      <c r="AS455" s="65" t="e">
        <f>#VALUE!</f>
        <v>#VALUE!</v>
      </c>
      <c r="AT455" s="65" t="e">
        <f>#VALUE!</f>
        <v>#VALUE!</v>
      </c>
      <c r="AU455" s="65" t="e">
        <f>#VALUE!</f>
        <v>#VALUE!</v>
      </c>
      <c r="AV455" s="65" t="e">
        <f>#VALUE!</f>
        <v>#VALUE!</v>
      </c>
      <c r="AW455" s="65" t="e">
        <f>#VALUE!</f>
        <v>#VALUE!</v>
      </c>
      <c r="AX455" s="56" t="str">
        <f>IF('Opportunity List'!$AY455&lt;=0.1,"Early",IF(AND('Opportunity List'!$AY455&gt;0.1,'Opportunity List'!$AY455&lt;=0.25),"Establishing","Mature"))</f>
        <v>Establishing</v>
      </c>
      <c r="AY455" s="105">
        <v>0.25</v>
      </c>
      <c r="AZ455" s="11"/>
      <c r="BA455" s="11"/>
      <c r="BB455" s="11"/>
      <c r="BD455" s="11"/>
      <c r="BE455" s="11"/>
      <c r="BF455" s="11"/>
    </row>
    <row r="456" spans="1:58" x14ac:dyDescent="0.25">
      <c r="A456" s="104">
        <v>686</v>
      </c>
      <c r="B456" s="67" t="s">
        <v>275</v>
      </c>
      <c r="C456" s="70" t="s">
        <v>156</v>
      </c>
      <c r="D456" s="56" t="s">
        <v>165</v>
      </c>
      <c r="E456" s="56" t="s">
        <v>210</v>
      </c>
      <c r="F456" s="56" t="s">
        <v>2</v>
      </c>
      <c r="G456" s="56" t="s">
        <v>167</v>
      </c>
      <c r="H456" s="57">
        <v>-1.22</v>
      </c>
      <c r="I456" s="56" t="s">
        <v>160</v>
      </c>
      <c r="J456" s="58">
        <v>63.421199994926297</v>
      </c>
      <c r="K456" s="59">
        <f>('Opportunity List'!$J456*Convert_PJ_to_MWh)/1000</f>
        <v>17616.999998590782</v>
      </c>
      <c r="L456" s="59">
        <v>1199823.4677488783</v>
      </c>
      <c r="M456" s="59">
        <f>'Opportunity List'!$N456/Convert_GJ_to_MWh</f>
        <v>29.208431973923311</v>
      </c>
      <c r="N456" s="59">
        <v>8.1134533325805709</v>
      </c>
      <c r="O456" s="60">
        <v>0.11025</v>
      </c>
      <c r="P456" s="59">
        <f>'Opportunity List'!$L456*'Opportunity List'!$O456</f>
        <v>132280.53731931382</v>
      </c>
      <c r="Q456" s="71">
        <v>0.31</v>
      </c>
      <c r="R456" s="59">
        <f>'Opportunity List'!$J456*'Opportunity List'!$Q456*Convert_PJ_to_MWh</f>
        <v>5461269.9995631417</v>
      </c>
      <c r="S456" s="71">
        <v>1</v>
      </c>
      <c r="T456" s="59">
        <v>12</v>
      </c>
      <c r="U456" s="59">
        <v>0</v>
      </c>
      <c r="V456" s="59">
        <f>(('Opportunity List'!$R456*'Opportunity List'!$S456)*'Opportunity List'!$O456)*'Opportunity List'!$T456</f>
        <v>7225260.209422037</v>
      </c>
      <c r="W456" s="59">
        <f>'Opportunity List'!$Y456*'Opportunity List'!$P456</f>
        <v>602105.01745183638</v>
      </c>
      <c r="X456" s="59">
        <f>IF('Opportunity List'!$P456=0,0,IF(OR('Opportunity List'!$A456={600,601}),4.52,IF(OR('Opportunity List'!$A456={602,603,604,605}),1.9,('Opportunity List'!$V456/'Opportunity List'!$P456))))</f>
        <v>54.620735263426404</v>
      </c>
      <c r="Y456" s="59">
        <f>IF('Opportunity List'!$X456=0,0,'Opportunity List'!$X456/'Opportunity List'!$T456)</f>
        <v>4.5517279386188667</v>
      </c>
      <c r="Z456" s="61">
        <f>'Opportunity List'!$W456*'Opportunity List'!$H456</f>
        <v>-734568.12129124033</v>
      </c>
      <c r="AA456" s="61">
        <f>'Opportunity List'!$Z456+'Opportunity List'!$W456</f>
        <v>-132463.10383940395</v>
      </c>
      <c r="AB456" s="61">
        <f>IF('Opportunity List'!$F456="Electricity", 'Opportunity List'!$W456, 0)+IF('Opportunity List'!$G456="Electricity",'Opportunity List'!$Z456,0)</f>
        <v>602105.01745183638</v>
      </c>
      <c r="AC456" s="61">
        <f>IF('Opportunity List'!$F456="Natural Gas",'Opportunity List'!$W456, 0)+IF('Opportunity List'!$G456="Natural Gas",'Opportunity List'!$Z456,0)</f>
        <v>-734568.12129124033</v>
      </c>
      <c r="AD456" s="61">
        <f>'Opportunity List'!$Y456*VLOOKUP('Opportunity List'!$T456,'Discount rate'!$B$4:$D$45,3,FALSE)</f>
        <v>40.704675062360437</v>
      </c>
      <c r="AE456" s="59">
        <v>3793.3827655310624</v>
      </c>
      <c r="AF456" s="62" t="s">
        <v>168</v>
      </c>
      <c r="AG456" s="63">
        <v>0</v>
      </c>
      <c r="AH456" s="64">
        <f>'Opportunity List'!$AG456*VLOOKUP('Opportunity List'!$T456,'Discount rate'!$B$4:$D$45,3,FALSE)</f>
        <v>0</v>
      </c>
      <c r="AI456" s="59">
        <f>'Opportunity List'!$AE456-'Opportunity List'!$AH456</f>
        <v>3793.3827655310624</v>
      </c>
      <c r="AJ456" s="64">
        <f>'Opportunity List'!$AI456/'Opportunity List'!$AD456</f>
        <v>93.192803031089639</v>
      </c>
      <c r="AK456" s="59">
        <f>'Opportunity List'!$P456*'Opportunity List'!$AE456</f>
        <v>501790710.48227358</v>
      </c>
      <c r="AL456" s="59" t="s">
        <v>276</v>
      </c>
      <c r="AM456" s="65">
        <v>0</v>
      </c>
      <c r="AN456" s="65">
        <v>0</v>
      </c>
      <c r="AO456" s="65">
        <v>0</v>
      </c>
      <c r="AP456" s="65">
        <v>0</v>
      </c>
      <c r="AQ456" s="65">
        <v>0</v>
      </c>
      <c r="AR456" s="65">
        <v>0</v>
      </c>
      <c r="AS456" s="65" t="e">
        <f>#VALUE!</f>
        <v>#VALUE!</v>
      </c>
      <c r="AT456" s="65" t="e">
        <f>#VALUE!</f>
        <v>#VALUE!</v>
      </c>
      <c r="AU456" s="65" t="e">
        <f>#VALUE!</f>
        <v>#VALUE!</v>
      </c>
      <c r="AV456" s="65" t="e">
        <f>#VALUE!</f>
        <v>#VALUE!</v>
      </c>
      <c r="AW456" s="65" t="e">
        <f>#VALUE!</f>
        <v>#VALUE!</v>
      </c>
      <c r="AX456" s="56" t="str">
        <f>IF('Opportunity List'!$AY456&lt;=0.1,"Early",IF(AND('Opportunity List'!$AY456&gt;0.1,'Opportunity List'!$AY456&lt;=0.25),"Establishing","Mature"))</f>
        <v>Establishing</v>
      </c>
      <c r="AY456" s="105">
        <v>0.25</v>
      </c>
      <c r="AZ456" s="11"/>
      <c r="BA456" s="11"/>
      <c r="BB456" s="11"/>
      <c r="BD456" s="11"/>
      <c r="BE456" s="11"/>
      <c r="BF456" s="11"/>
    </row>
    <row r="457" spans="1:58" x14ac:dyDescent="0.25">
      <c r="A457" s="104">
        <v>696</v>
      </c>
      <c r="B457" s="67" t="s">
        <v>289</v>
      </c>
      <c r="C457" s="70" t="s">
        <v>156</v>
      </c>
      <c r="D457" s="56" t="s">
        <v>165</v>
      </c>
      <c r="E457" s="56" t="s">
        <v>166</v>
      </c>
      <c r="F457" s="56" t="s">
        <v>2</v>
      </c>
      <c r="G457" s="56">
        <v>0</v>
      </c>
      <c r="H457" s="57">
        <v>0</v>
      </c>
      <c r="I457" s="56" t="s">
        <v>160</v>
      </c>
      <c r="J457" s="58">
        <v>63.421199994926297</v>
      </c>
      <c r="K457" s="59">
        <f>('Opportunity List'!$J457*Convert_PJ_to_MWh)/1000</f>
        <v>17616.999998590782</v>
      </c>
      <c r="L457" s="59">
        <v>1199823.4677488783</v>
      </c>
      <c r="M457" s="59">
        <f>'Opportunity List'!$N457/Convert_GJ_to_MWh</f>
        <v>29.208431973923311</v>
      </c>
      <c r="N457" s="59">
        <v>8.1134533325805709</v>
      </c>
      <c r="O457" s="60">
        <v>0.25</v>
      </c>
      <c r="P457" s="59">
        <f>'Opportunity List'!$L457*'Opportunity List'!$O457</f>
        <v>299955.86693721957</v>
      </c>
      <c r="Q457" s="60">
        <v>0.31</v>
      </c>
      <c r="R457" s="59">
        <f>'Opportunity List'!$J457*'Opportunity List'!$Q457*Convert_PJ_to_MWh</f>
        <v>5461269.9995631417</v>
      </c>
      <c r="S457" s="60">
        <v>0.86937829196584382</v>
      </c>
      <c r="T457" s="59">
        <v>6</v>
      </c>
      <c r="U457" s="59">
        <v>0</v>
      </c>
      <c r="V457" s="59">
        <f>(('Opportunity List'!$R457*'Opportunity List'!$S457)*'Opportunity List'!$O457)*'Opportunity List'!$T457</f>
        <v>7121864.3762767632</v>
      </c>
      <c r="W457" s="59">
        <f>'Opportunity List'!$Y457*'Opportunity List'!$P457</f>
        <v>1186977.3960461272</v>
      </c>
      <c r="X457" s="59">
        <f>IF('Opportunity List'!$P457=0,0,IF(OR('Opportunity List'!$A457={600,601}),4.52,IF(OR('Opportunity List'!$A457={602,603,604,605}),1.9,('Opportunity List'!$V457/'Opportunity List'!$P457))))</f>
        <v>23.743040764618087</v>
      </c>
      <c r="Y457" s="59">
        <f>IF('Opportunity List'!$X457=0,0,'Opportunity List'!$X457/'Opportunity List'!$T457)</f>
        <v>3.9571734607696811</v>
      </c>
      <c r="Z457" s="61">
        <f>'Opportunity List'!$W457*'Opportunity List'!$H457</f>
        <v>0</v>
      </c>
      <c r="AA457" s="61">
        <f>'Opportunity List'!$Z457+'Opportunity List'!$W457</f>
        <v>1186977.3960461272</v>
      </c>
      <c r="AB457" s="61">
        <f>IF('Opportunity List'!$F457="Electricity", 'Opportunity List'!$W457, 0)+IF('Opportunity List'!$G457="Electricity",'Opportunity List'!$Z457,0)</f>
        <v>1186977.3960461272</v>
      </c>
      <c r="AC457" s="61">
        <f>IF('Opportunity List'!$F457="Natural Gas",'Opportunity List'!$W457, 0)+IF('Opportunity List'!$G457="Natural Gas",'Opportunity List'!$Z457,0)</f>
        <v>0</v>
      </c>
      <c r="AD457" s="61">
        <f>'Opportunity List'!$Y457*VLOOKUP('Opportunity List'!$T457,'Discount rate'!$B$4:$D$45,3,FALSE)</f>
        <v>22.81919770209435</v>
      </c>
      <c r="AE457" s="59">
        <v>2561.5230460921848</v>
      </c>
      <c r="AF457" s="62" t="s">
        <v>164</v>
      </c>
      <c r="AG457" s="63">
        <v>0</v>
      </c>
      <c r="AH457" s="64">
        <f>'Opportunity List'!$AG457*VLOOKUP('Opportunity List'!$T457,'Discount rate'!$B$4:$D$45,3,FALSE)</f>
        <v>0</v>
      </c>
      <c r="AI457" s="59">
        <f>'Opportunity List'!$AE457-'Opportunity List'!$AH457</f>
        <v>2561.5230460921848</v>
      </c>
      <c r="AJ457" s="64">
        <f>'Opportunity List'!$AI457/'Opportunity List'!$AD457</f>
        <v>112.25298450598409</v>
      </c>
      <c r="AK457" s="59">
        <f>'Opportunity List'!$P457*'Opportunity List'!$AE457</f>
        <v>768343865.9702487</v>
      </c>
      <c r="AL457" s="59">
        <v>8760</v>
      </c>
      <c r="AM457" s="65">
        <v>0.68656482177308142</v>
      </c>
      <c r="AN457" s="65">
        <v>0.63783111732859832</v>
      </c>
      <c r="AO457" s="65">
        <v>0.91085701852724066</v>
      </c>
      <c r="AP457" s="65">
        <v>0.96256326773509304</v>
      </c>
      <c r="AQ457" s="65">
        <v>0.95287117226938634</v>
      </c>
      <c r="AR457" s="65">
        <v>0.6468555628912962</v>
      </c>
      <c r="AS457" s="65" t="e">
        <f>#VALUE!</f>
        <v>#VALUE!</v>
      </c>
      <c r="AT457" s="65" t="e">
        <f>#VALUE!</f>
        <v>#VALUE!</v>
      </c>
      <c r="AU457" s="65" t="e">
        <f>#VALUE!</f>
        <v>#VALUE!</v>
      </c>
      <c r="AV457" s="65" t="e">
        <f>#VALUE!</f>
        <v>#VALUE!</v>
      </c>
      <c r="AW457" s="65" t="e">
        <f>#VALUE!</f>
        <v>#VALUE!</v>
      </c>
      <c r="AX457" s="56" t="str">
        <f>IF('Opportunity List'!$AY457&lt;=0.1,"Early",IF(AND('Opportunity List'!$AY457&gt;0.1,'Opportunity List'!$AY457&lt;=0.25),"Establishing","Mature"))</f>
        <v>Establishing</v>
      </c>
      <c r="AY457" s="105">
        <v>0.25</v>
      </c>
      <c r="AZ457" s="11"/>
      <c r="BA457" s="11"/>
      <c r="BB457" s="11"/>
      <c r="BD457" s="11"/>
      <c r="BE457" s="11"/>
      <c r="BF457" s="11"/>
    </row>
    <row r="458" spans="1:58" x14ac:dyDescent="0.25">
      <c r="A458" s="104">
        <v>698</v>
      </c>
      <c r="B458" s="67" t="s">
        <v>290</v>
      </c>
      <c r="C458" s="70" t="s">
        <v>156</v>
      </c>
      <c r="D458" s="56" t="s">
        <v>165</v>
      </c>
      <c r="E458" s="56" t="s">
        <v>166</v>
      </c>
      <c r="F458" s="56" t="s">
        <v>2</v>
      </c>
      <c r="G458" s="56">
        <v>0</v>
      </c>
      <c r="H458" s="57">
        <v>0</v>
      </c>
      <c r="I458" s="56" t="s">
        <v>160</v>
      </c>
      <c r="J458" s="58">
        <v>63.421199994926297</v>
      </c>
      <c r="K458" s="59">
        <f>('Opportunity List'!$J458*Convert_PJ_to_MWh)/1000</f>
        <v>17616.999998590782</v>
      </c>
      <c r="L458" s="59">
        <v>1199823.4677488783</v>
      </c>
      <c r="M458" s="59">
        <f>'Opportunity List'!$N458/Convert_GJ_to_MWh</f>
        <v>29.208431973923311</v>
      </c>
      <c r="N458" s="59">
        <v>8.1134533325805709</v>
      </c>
      <c r="O458" s="60">
        <v>0.25</v>
      </c>
      <c r="P458" s="59">
        <f>'Opportunity List'!$L458*'Opportunity List'!$O458</f>
        <v>299955.86693721957</v>
      </c>
      <c r="Q458" s="60">
        <v>0.31</v>
      </c>
      <c r="R458" s="59">
        <f>'Opportunity List'!$J458*'Opportunity List'!$Q458*Convert_PJ_to_MWh</f>
        <v>5461269.9995631417</v>
      </c>
      <c r="S458" s="60">
        <v>0.86382906882563637</v>
      </c>
      <c r="T458" s="59">
        <v>12</v>
      </c>
      <c r="U458" s="59">
        <v>0</v>
      </c>
      <c r="V458" s="59">
        <f>(('Opportunity List'!$R458*'Opportunity List'!$S458)*'Opportunity List'!$O458)*'Opportunity List'!$T458</f>
        <v>14152811.334984038</v>
      </c>
      <c r="W458" s="59">
        <f>'Opportunity List'!$Y458*'Opportunity List'!$P458</f>
        <v>1179400.9445820032</v>
      </c>
      <c r="X458" s="59">
        <f>IF('Opportunity List'!$P458=0,0,IF(OR('Opportunity List'!$A458={600,601}),4.52,IF(OR('Opportunity List'!$A458={602,603,604,605}),1.9,('Opportunity List'!$V458/'Opportunity List'!$P458))))</f>
        <v>47.182978881177227</v>
      </c>
      <c r="Y458" s="59">
        <f>IF('Opportunity List'!$X458=0,0,'Opportunity List'!$X458/'Opportunity List'!$T458)</f>
        <v>3.931914906764769</v>
      </c>
      <c r="Z458" s="61">
        <f>'Opportunity List'!$W458*'Opportunity List'!$H458</f>
        <v>0</v>
      </c>
      <c r="AA458" s="61">
        <f>'Opportunity List'!$Z458+'Opportunity List'!$W458</f>
        <v>1179400.9445820032</v>
      </c>
      <c r="AB458" s="61">
        <f>IF('Opportunity List'!$F458="Electricity", 'Opportunity List'!$W458, 0)+IF('Opportunity List'!$G458="Electricity",'Opportunity List'!$Z458,0)</f>
        <v>1179400.9445820032</v>
      </c>
      <c r="AC458" s="61">
        <f>IF('Opportunity List'!$F458="Natural Gas",'Opportunity List'!$W458, 0)+IF('Opportunity List'!$G458="Natural Gas",'Opportunity List'!$Z458,0)</f>
        <v>0</v>
      </c>
      <c r="AD458" s="61">
        <f>'Opportunity List'!$Y458*VLOOKUP('Opportunity List'!$T458,'Discount rate'!$B$4:$D$45,3,FALSE)</f>
        <v>35.161881555968918</v>
      </c>
      <c r="AE458" s="59">
        <v>5000.7915831663331</v>
      </c>
      <c r="AF458" s="62" t="s">
        <v>164</v>
      </c>
      <c r="AG458" s="63">
        <v>0</v>
      </c>
      <c r="AH458" s="64">
        <f>'Opportunity List'!$AG458*VLOOKUP('Opportunity List'!$T458,'Discount rate'!$B$4:$D$45,3,FALSE)</f>
        <v>0</v>
      </c>
      <c r="AI458" s="59">
        <f>'Opportunity List'!$AE458-'Opportunity List'!$AH458</f>
        <v>5000.7915831663331</v>
      </c>
      <c r="AJ458" s="64">
        <f>'Opportunity List'!$AI458/'Opportunity List'!$AD458</f>
        <v>142.22195633092969</v>
      </c>
      <c r="AK458" s="59">
        <f>'Opportunity List'!$P458*'Opportunity List'!$AE458</f>
        <v>1500016774.7010083</v>
      </c>
      <c r="AL458" s="59">
        <v>8760</v>
      </c>
      <c r="AM458" s="65">
        <v>0.68656482177308142</v>
      </c>
      <c r="AN458" s="65">
        <v>0.63783111732859832</v>
      </c>
      <c r="AO458" s="65">
        <v>0.91085701852724066</v>
      </c>
      <c r="AP458" s="65">
        <v>0.96256326773509304</v>
      </c>
      <c r="AQ458" s="65">
        <v>0.95287117226938634</v>
      </c>
      <c r="AR458" s="65">
        <v>0.6468555628912962</v>
      </c>
      <c r="AS458" s="65" t="e">
        <f>#VALUE!</f>
        <v>#VALUE!</v>
      </c>
      <c r="AT458" s="65" t="e">
        <f>#VALUE!</f>
        <v>#VALUE!</v>
      </c>
      <c r="AU458" s="65" t="e">
        <f>#VALUE!</f>
        <v>#VALUE!</v>
      </c>
      <c r="AV458" s="65" t="e">
        <f>#VALUE!</f>
        <v>#VALUE!</v>
      </c>
      <c r="AW458" s="65" t="e">
        <f>#VALUE!</f>
        <v>#VALUE!</v>
      </c>
      <c r="AX458" s="56" t="str">
        <f>IF('Opportunity List'!$AY458&lt;=0.1,"Early",IF(AND('Opportunity List'!$AY458&gt;0.1,'Opportunity List'!$AY458&lt;=0.25),"Establishing","Mature"))</f>
        <v>Establishing</v>
      </c>
      <c r="AY458" s="105">
        <v>0.25</v>
      </c>
      <c r="AZ458" s="11"/>
      <c r="BA458" s="11"/>
      <c r="BB458" s="11"/>
      <c r="BD458" s="11"/>
      <c r="BE458" s="11"/>
      <c r="BF458" s="11"/>
    </row>
    <row r="459" spans="1:58" x14ac:dyDescent="0.25">
      <c r="A459" s="104">
        <v>669</v>
      </c>
      <c r="B459" s="67" t="s">
        <v>296</v>
      </c>
      <c r="C459" s="70" t="s">
        <v>156</v>
      </c>
      <c r="D459" s="56" t="s">
        <v>165</v>
      </c>
      <c r="E459" s="56" t="s">
        <v>166</v>
      </c>
      <c r="F459" s="56" t="s">
        <v>2</v>
      </c>
      <c r="G459" s="56" t="s">
        <v>167</v>
      </c>
      <c r="H459" s="57">
        <v>-0.45689655172413801</v>
      </c>
      <c r="I459" s="56" t="s">
        <v>160</v>
      </c>
      <c r="J459" s="58">
        <v>63.421199994926297</v>
      </c>
      <c r="K459" s="59">
        <f>('Opportunity List'!$J459*Convert_PJ_to_MWh)/1000</f>
        <v>17616.999998590782</v>
      </c>
      <c r="L459" s="59">
        <v>1199823.4677488783</v>
      </c>
      <c r="M459" s="59">
        <f>'Opportunity List'!$N459/Convert_GJ_to_MWh</f>
        <v>29.208431973923311</v>
      </c>
      <c r="N459" s="59">
        <v>8.1134533325805709</v>
      </c>
      <c r="O459" s="60">
        <v>0.15</v>
      </c>
      <c r="P459" s="59">
        <f>'Opportunity List'!$L459*'Opportunity List'!$O459</f>
        <v>179973.52016233173</v>
      </c>
      <c r="Q459" s="60">
        <v>0.31</v>
      </c>
      <c r="R459" s="59">
        <f>'Opportunity List'!$J459*'Opportunity List'!$Q459*Convert_PJ_to_MWh</f>
        <v>5461269.9995631417</v>
      </c>
      <c r="S459" s="60">
        <v>1</v>
      </c>
      <c r="T459" s="59">
        <v>6</v>
      </c>
      <c r="U459" s="59">
        <v>0</v>
      </c>
      <c r="V459" s="59">
        <f>(('Opportunity List'!$R459*'Opportunity List'!$S459)*'Opportunity List'!$O459)*'Opportunity List'!$T459</f>
        <v>4915142.9996068273</v>
      </c>
      <c r="W459" s="59">
        <f>'Opportunity List'!$Y459*'Opportunity List'!$P459</f>
        <v>819190.49993447121</v>
      </c>
      <c r="X459" s="59">
        <f>IF('Opportunity List'!$P459=0,0,IF(OR('Opportunity List'!$A459={600,601}),4.52,IF(OR('Opportunity List'!$A459={602,603,604,605}),1.9,('Opportunity List'!$V459/'Opportunity List'!$P459))))</f>
        <v>27.310367631713198</v>
      </c>
      <c r="Y459" s="59">
        <f>IF('Opportunity List'!$X459=0,0,'Opportunity List'!$X459/'Opportunity List'!$T459)</f>
        <v>4.5517279386188667</v>
      </c>
      <c r="Z459" s="61">
        <f>'Opportunity List'!$W459*'Opportunity List'!$H459</f>
        <v>-374285.3146252326</v>
      </c>
      <c r="AA459" s="61">
        <f>'Opportunity List'!$Z459+'Opportunity List'!$W459</f>
        <v>444905.18530923862</v>
      </c>
      <c r="AB459" s="61">
        <f>IF('Opportunity List'!$F459="Electricity", 'Opportunity List'!$W459, 0)+IF('Opportunity List'!$G459="Electricity",'Opportunity List'!$Z459,0)</f>
        <v>819190.49993447121</v>
      </c>
      <c r="AC459" s="61">
        <f>IF('Opportunity List'!$F459="Natural Gas",'Opportunity List'!$W459, 0)+IF('Opportunity List'!$G459="Natural Gas",'Opportunity List'!$Z459,0)</f>
        <v>-374285.3146252326</v>
      </c>
      <c r="AD459" s="61">
        <f>'Opportunity List'!$Y459*VLOOKUP('Opportunity List'!$T459,'Discount rate'!$B$4:$D$45,3,FALSE)</f>
        <v>26.247719678502015</v>
      </c>
      <c r="AE459" s="59">
        <v>3958.7174348697399</v>
      </c>
      <c r="AF459" s="62" t="s">
        <v>164</v>
      </c>
      <c r="AG459" s="63">
        <v>0</v>
      </c>
      <c r="AH459" s="64">
        <f>'Opportunity List'!$AG459*VLOOKUP('Opportunity List'!$T459,'Discount rate'!$B$4:$D$45,3,FALSE)</f>
        <v>0</v>
      </c>
      <c r="AI459" s="59">
        <f>'Opportunity List'!$AE459-'Opportunity List'!$AH459</f>
        <v>3958.7174348697399</v>
      </c>
      <c r="AJ459" s="64">
        <f>'Opportunity List'!$AI459/'Opportunity List'!$AD459</f>
        <v>150.82138499490665</v>
      </c>
      <c r="AK459" s="59">
        <f>'Opportunity List'!$P459*'Opportunity List'!$AE459</f>
        <v>712464312.08150327</v>
      </c>
      <c r="AL459" s="59">
        <v>8760</v>
      </c>
      <c r="AM459" s="65">
        <v>0.68656482177308142</v>
      </c>
      <c r="AN459" s="65">
        <v>0.63783111732859832</v>
      </c>
      <c r="AO459" s="65">
        <v>0.91085701852724066</v>
      </c>
      <c r="AP459" s="65">
        <v>0.96256326773509304</v>
      </c>
      <c r="AQ459" s="65">
        <v>0.95287117226938634</v>
      </c>
      <c r="AR459" s="65">
        <v>0.6468555628912962</v>
      </c>
      <c r="AS459" s="65" t="e">
        <f>#VALUE!</f>
        <v>#VALUE!</v>
      </c>
      <c r="AT459" s="65" t="e">
        <f>#VALUE!</f>
        <v>#VALUE!</v>
      </c>
      <c r="AU459" s="65" t="e">
        <f>#VALUE!</f>
        <v>#VALUE!</v>
      </c>
      <c r="AV459" s="65" t="e">
        <f>#VALUE!</f>
        <v>#VALUE!</v>
      </c>
      <c r="AW459" s="65" t="e">
        <f>#VALUE!</f>
        <v>#VALUE!</v>
      </c>
      <c r="AX459" s="56" t="str">
        <f>IF('Opportunity List'!$AY459&lt;=0.1,"Early",IF(AND('Opportunity List'!$AY459&gt;0.1,'Opportunity List'!$AY459&lt;=0.25),"Establishing","Mature"))</f>
        <v>Establishing</v>
      </c>
      <c r="AY459" s="105">
        <v>0.25</v>
      </c>
      <c r="AZ459" s="11"/>
      <c r="BA459" s="11"/>
      <c r="BB459" s="11"/>
      <c r="BD459" s="11"/>
      <c r="BE459" s="11"/>
      <c r="BF459" s="11"/>
    </row>
    <row r="460" spans="1:58" x14ac:dyDescent="0.25">
      <c r="A460" s="104">
        <v>701</v>
      </c>
      <c r="B460" s="67" t="s">
        <v>297</v>
      </c>
      <c r="C460" s="70" t="s">
        <v>156</v>
      </c>
      <c r="D460" s="56" t="s">
        <v>165</v>
      </c>
      <c r="E460" s="56" t="s">
        <v>166</v>
      </c>
      <c r="F460" s="56" t="s">
        <v>2</v>
      </c>
      <c r="G460" s="56" t="s">
        <v>167</v>
      </c>
      <c r="H460" s="57">
        <v>-1.2222222222222201</v>
      </c>
      <c r="I460" s="56" t="s">
        <v>160</v>
      </c>
      <c r="J460" s="58">
        <v>63.421199994926297</v>
      </c>
      <c r="K460" s="59">
        <f>('Opportunity List'!$J460*Convert_PJ_to_MWh)/1000</f>
        <v>17616.999998590782</v>
      </c>
      <c r="L460" s="59">
        <v>1199823.4677488783</v>
      </c>
      <c r="M460" s="59">
        <f>'Opportunity List'!$N460/Convert_GJ_to_MWh</f>
        <v>29.208431973923311</v>
      </c>
      <c r="N460" s="59">
        <v>8.1134533325805709</v>
      </c>
      <c r="O460" s="60">
        <v>0.15</v>
      </c>
      <c r="P460" s="59">
        <f>'Opportunity List'!$L460*'Opportunity List'!$O460</f>
        <v>179973.52016233173</v>
      </c>
      <c r="Q460" s="60">
        <v>0.31</v>
      </c>
      <c r="R460" s="59">
        <f>'Opportunity List'!$J460*'Opportunity List'!$Q460*Convert_PJ_to_MWh</f>
        <v>5461269.9995631417</v>
      </c>
      <c r="S460" s="60">
        <v>1</v>
      </c>
      <c r="T460" s="59">
        <v>12</v>
      </c>
      <c r="U460" s="59">
        <v>0</v>
      </c>
      <c r="V460" s="59">
        <f>(('Opportunity List'!$R460*'Opportunity List'!$S460)*'Opportunity List'!$O460)*'Opportunity List'!$T460</f>
        <v>9830285.9992136545</v>
      </c>
      <c r="W460" s="59">
        <f>'Opportunity List'!$Y460*'Opportunity List'!$P460</f>
        <v>819190.49993447121</v>
      </c>
      <c r="X460" s="59">
        <f>IF('Opportunity List'!$P460=0,0,IF(OR('Opportunity List'!$A460={600,601}),4.52,IF(OR('Opportunity List'!$A460={602,603,604,605}),1.9,('Opportunity List'!$V460/'Opportunity List'!$P460))))</f>
        <v>54.620735263426397</v>
      </c>
      <c r="Y460" s="59">
        <f>IF('Opportunity List'!$X460=0,0,'Opportunity List'!$X460/'Opportunity List'!$T460)</f>
        <v>4.5517279386188667</v>
      </c>
      <c r="Z460" s="61">
        <f>'Opportunity List'!$W460*'Opportunity List'!$H460</f>
        <v>-1001232.8332532409</v>
      </c>
      <c r="AA460" s="61">
        <f>'Opportunity List'!$Z460+'Opportunity List'!$W460</f>
        <v>-182042.3333187697</v>
      </c>
      <c r="AB460" s="61">
        <f>IF('Opportunity List'!$F460="Electricity", 'Opportunity List'!$W460, 0)+IF('Opportunity List'!$G460="Electricity",'Opportunity List'!$Z460,0)</f>
        <v>819190.49993447121</v>
      </c>
      <c r="AC460" s="61">
        <f>IF('Opportunity List'!$F460="Natural Gas",'Opportunity List'!$W460, 0)+IF('Opportunity List'!$G460="Natural Gas",'Opportunity List'!$Z460,0)</f>
        <v>-1001232.8332532409</v>
      </c>
      <c r="AD460" s="61">
        <f>'Opportunity List'!$Y460*VLOOKUP('Opportunity List'!$T460,'Discount rate'!$B$4:$D$45,3,FALSE)</f>
        <v>40.704675062360437</v>
      </c>
      <c r="AE460" s="59">
        <v>3793.3827655310624</v>
      </c>
      <c r="AF460" s="62" t="s">
        <v>168</v>
      </c>
      <c r="AG460" s="63">
        <v>0</v>
      </c>
      <c r="AH460" s="64">
        <f>'Opportunity List'!$AG460*VLOOKUP('Opportunity List'!$T460,'Discount rate'!$B$4:$D$45,3,FALSE)</f>
        <v>0</v>
      </c>
      <c r="AI460" s="59">
        <f>'Opportunity List'!$AE460-'Opportunity List'!$AH460</f>
        <v>3793.3827655310624</v>
      </c>
      <c r="AJ460" s="64">
        <f>'Opportunity List'!$AI460/'Opportunity List'!$AD460</f>
        <v>93.192803031089639</v>
      </c>
      <c r="AK460" s="59">
        <f>'Opportunity List'!$P460*'Opportunity List'!$AE460</f>
        <v>682708449.63574636</v>
      </c>
      <c r="AL460" s="59">
        <v>8760</v>
      </c>
      <c r="AM460" s="65">
        <v>0.68656482177308142</v>
      </c>
      <c r="AN460" s="65">
        <v>0.63783111732859832</v>
      </c>
      <c r="AO460" s="65">
        <v>0.91085701852724066</v>
      </c>
      <c r="AP460" s="65">
        <v>0.96256326773509304</v>
      </c>
      <c r="AQ460" s="65">
        <v>0.95287117226938634</v>
      </c>
      <c r="AR460" s="65">
        <v>0.6468555628912962</v>
      </c>
      <c r="AS460" s="65" t="e">
        <f>#VALUE!</f>
        <v>#VALUE!</v>
      </c>
      <c r="AT460" s="65" t="e">
        <f>#VALUE!</f>
        <v>#VALUE!</v>
      </c>
      <c r="AU460" s="65" t="e">
        <f>#VALUE!</f>
        <v>#VALUE!</v>
      </c>
      <c r="AV460" s="65" t="e">
        <f>#VALUE!</f>
        <v>#VALUE!</v>
      </c>
      <c r="AW460" s="65" t="e">
        <f>#VALUE!</f>
        <v>#VALUE!</v>
      </c>
      <c r="AX460" s="56" t="str">
        <f>IF('Opportunity List'!$AY460&lt;=0.1,"Early",IF(AND('Opportunity List'!$AY460&gt;0.1,'Opportunity List'!$AY460&lt;=0.25),"Establishing","Mature"))</f>
        <v>Establishing</v>
      </c>
      <c r="AY460" s="105">
        <v>0.25</v>
      </c>
      <c r="AZ460" s="11"/>
      <c r="BA460" s="11"/>
      <c r="BB460" s="11"/>
      <c r="BD460" s="11"/>
      <c r="BE460" s="11"/>
      <c r="BF460" s="11"/>
    </row>
    <row r="461" spans="1:58" x14ac:dyDescent="0.25">
      <c r="A461" s="104">
        <v>605</v>
      </c>
      <c r="B461" s="67" t="s">
        <v>303</v>
      </c>
      <c r="C461" s="70" t="s">
        <v>156</v>
      </c>
      <c r="D461" s="56" t="s">
        <v>165</v>
      </c>
      <c r="E461" s="56" t="s">
        <v>166</v>
      </c>
      <c r="F461" s="56" t="s">
        <v>2</v>
      </c>
      <c r="G461" s="56">
        <v>0</v>
      </c>
      <c r="H461" s="57">
        <v>0</v>
      </c>
      <c r="I461" s="56" t="s">
        <v>160</v>
      </c>
      <c r="J461" s="58">
        <v>63.421199994926297</v>
      </c>
      <c r="K461" s="59">
        <f>('Opportunity List'!$J461*Convert_PJ_to_MWh)/1000</f>
        <v>17616.999998590782</v>
      </c>
      <c r="L461" s="59">
        <v>1199823.4677488783</v>
      </c>
      <c r="M461" s="59">
        <f>'Opportunity List'!$N461/Convert_GJ_to_MWh</f>
        <v>29.208431973923311</v>
      </c>
      <c r="N461" s="59">
        <v>8.1134533325805709</v>
      </c>
      <c r="O461" s="60">
        <v>6.8750000000000006E-2</v>
      </c>
      <c r="P461" s="59">
        <f>'Opportunity List'!$L461*'Opportunity List'!$O461</f>
        <v>82487.863407735393</v>
      </c>
      <c r="Q461" s="60">
        <v>0.33</v>
      </c>
      <c r="R461" s="59">
        <f>'Opportunity List'!$J461*'Opportunity List'!$Q461*Convert_PJ_to_MWh</f>
        <v>5813609.999534958</v>
      </c>
      <c r="S461" s="60">
        <v>0.14899999999999999</v>
      </c>
      <c r="T461" s="59">
        <v>7</v>
      </c>
      <c r="U461" s="59">
        <v>0</v>
      </c>
      <c r="V461" s="59">
        <f>(('Opportunity List'!$R461*'Opportunity List'!$S461)*'Opportunity List'!$O461)*'Opportunity List'!$T461</f>
        <v>416872.17202915356</v>
      </c>
      <c r="W461" s="59">
        <f>'Opportunity List'!$Y461*'Opportunity List'!$P461</f>
        <v>22389.562924956746</v>
      </c>
      <c r="X461" s="59">
        <f>IF('Opportunity List'!$P461=0,0,IF(OR('Opportunity List'!$A461={600,601}),4.52,IF(OR('Opportunity List'!$A461={602,603,604,605}),1.9,('Opportunity List'!$V461/'Opportunity List'!$P461))))</f>
        <v>1.9</v>
      </c>
      <c r="Y461" s="59">
        <f>IF('Opportunity List'!$X461=0,0,'Opportunity List'!$X461/'Opportunity List'!$T461)</f>
        <v>0.27142857142857141</v>
      </c>
      <c r="Z461" s="61">
        <f>'Opportunity List'!$W461*'Opportunity List'!$H461</f>
        <v>0</v>
      </c>
      <c r="AA461" s="61">
        <f>'Opportunity List'!$Z461+'Opportunity List'!$W461</f>
        <v>22389.562924956746</v>
      </c>
      <c r="AB461" s="61">
        <f>IF('Opportunity List'!$F461="Electricity", 'Opportunity List'!$W461, 0)+IF('Opportunity List'!$G461="Electricity",'Opportunity List'!$Z461,0)</f>
        <v>22389.562924956746</v>
      </c>
      <c r="AC461" s="61">
        <f>IF('Opportunity List'!$F461="Natural Gas",'Opportunity List'!$W461, 0)+IF('Opportunity List'!$G461="Natural Gas",'Opportunity List'!$Z461,0)</f>
        <v>0</v>
      </c>
      <c r="AD461" s="61">
        <f>'Opportunity List'!$Y461*VLOOKUP('Opportunity List'!$T461,'Discount rate'!$B$4:$D$45,3,FALSE)</f>
        <v>1.7342356947332176</v>
      </c>
      <c r="AE461" s="59">
        <v>69.859719438877761</v>
      </c>
      <c r="AF461" s="62" t="s">
        <v>164</v>
      </c>
      <c r="AG461" s="63">
        <v>0</v>
      </c>
      <c r="AH461" s="64">
        <f>'Opportunity List'!$AG461*VLOOKUP('Opportunity List'!$T461,'Discount rate'!$B$4:$D$45,3,FALSE)</f>
        <v>0</v>
      </c>
      <c r="AI461" s="59">
        <f>'Opportunity List'!$AE461-'Opportunity List'!$AH461</f>
        <v>69.859719438877761</v>
      </c>
      <c r="AJ461" s="64">
        <f>'Opportunity List'!$AI461/'Opportunity List'!$AD461</f>
        <v>40.28271338840392</v>
      </c>
      <c r="AK461" s="59">
        <f>'Opportunity List'!$P461*'Opportunity List'!$AE461</f>
        <v>5762578.9947768655</v>
      </c>
      <c r="AL461" s="59">
        <v>0</v>
      </c>
      <c r="AM461" s="65">
        <v>0</v>
      </c>
      <c r="AN461" s="65">
        <v>0</v>
      </c>
      <c r="AO461" s="65">
        <v>0</v>
      </c>
      <c r="AP461" s="65">
        <v>0</v>
      </c>
      <c r="AQ461" s="65">
        <v>0</v>
      </c>
      <c r="AR461" s="65">
        <v>0</v>
      </c>
      <c r="AS461" s="65" t="e">
        <f>#VALUE!</f>
        <v>#VALUE!</v>
      </c>
      <c r="AT461" s="65" t="e">
        <f>#VALUE!</f>
        <v>#VALUE!</v>
      </c>
      <c r="AU461" s="65" t="e">
        <f>#VALUE!</f>
        <v>#VALUE!</v>
      </c>
      <c r="AV461" s="65" t="e">
        <f>#VALUE!</f>
        <v>#VALUE!</v>
      </c>
      <c r="AW461" s="65" t="e">
        <f>#VALUE!</f>
        <v>#VALUE!</v>
      </c>
      <c r="AX461" s="56" t="str">
        <f>IF('Opportunity List'!$AY461&lt;=0.1,"Early",IF(AND('Opportunity List'!$AY461&gt;0.1,'Opportunity List'!$AY461&lt;=0.25),"Establishing","Mature"))</f>
        <v>Establishing</v>
      </c>
      <c r="AY461" s="105">
        <v>0.25</v>
      </c>
      <c r="AZ461" s="11"/>
      <c r="BA461" s="11"/>
      <c r="BB461" s="11"/>
      <c r="BD461" s="11"/>
      <c r="BE461" s="11"/>
      <c r="BF461" s="11"/>
    </row>
    <row r="462" spans="1:58" x14ac:dyDescent="0.25">
      <c r="A462" s="104">
        <v>463</v>
      </c>
      <c r="B462" s="56" t="s">
        <v>187</v>
      </c>
      <c r="C462" s="56" t="s">
        <v>6</v>
      </c>
      <c r="D462" s="56" t="s">
        <v>191</v>
      </c>
      <c r="E462" s="56" t="s">
        <v>189</v>
      </c>
      <c r="F462" s="56" t="s">
        <v>2</v>
      </c>
      <c r="G462" s="56">
        <v>0</v>
      </c>
      <c r="H462" s="57">
        <v>0</v>
      </c>
      <c r="I462" s="56" t="s">
        <v>192</v>
      </c>
      <c r="J462" s="59">
        <v>5.6492641778319364</v>
      </c>
      <c r="K462" s="59">
        <f>('Opportunity List'!$J462*Convert_PJ_to_MWh)/1000</f>
        <v>1569.240049397773</v>
      </c>
      <c r="L462" s="59">
        <v>9869.4342729419677</v>
      </c>
      <c r="M462" s="59">
        <f>'Opportunity List'!$N462/Convert_GJ_to_MWh</f>
        <v>572.39999954208008</v>
      </c>
      <c r="N462" s="59">
        <v>159</v>
      </c>
      <c r="O462" s="60">
        <v>0.32000000000000006</v>
      </c>
      <c r="P462" s="59">
        <f>'Opportunity List'!$L462*'Opportunity List'!$O462</f>
        <v>3158.2189673414305</v>
      </c>
      <c r="Q462" s="60">
        <v>0.11</v>
      </c>
      <c r="R462" s="59">
        <f>'Opportunity List'!$J462*'Opportunity List'!$Q462*Convert_PJ_to_MWh</f>
        <v>172616.40543375502</v>
      </c>
      <c r="S462" s="60">
        <v>0.38594302272943937</v>
      </c>
      <c r="T462" s="59">
        <v>10</v>
      </c>
      <c r="U462" s="59">
        <v>0</v>
      </c>
      <c r="V462" s="59">
        <f>(('Opportunity List'!$R462*'Opportunity List'!$S462)*'Opportunity List'!$O462)*'Opportunity List'!$T462</f>
        <v>213184.31131454033</v>
      </c>
      <c r="W462" s="59">
        <f>'Opportunity List'!$Y462*'Opportunity List'!$P462</f>
        <v>21318.431131454032</v>
      </c>
      <c r="X462" s="59">
        <f>IF('Opportunity List'!$P462=0,0,IF(OR('Opportunity List'!$A462={600,601}),4.52,IF(OR('Opportunity List'!$A462={602,603,604,605}),1.9,('Opportunity List'!$V462/'Opportunity List'!$P462))))</f>
        <v>67.501434675378945</v>
      </c>
      <c r="Y462" s="59">
        <f>IF('Opportunity List'!$X462=0,0,'Opportunity List'!$X462/'Opportunity List'!$T462)</f>
        <v>6.7501434675378942</v>
      </c>
      <c r="Z462" s="61">
        <f>'Opportunity List'!$W462*'Opportunity List'!$H462</f>
        <v>0</v>
      </c>
      <c r="AA462" s="61">
        <f>'Opportunity List'!$Z462+'Opportunity List'!$W462</f>
        <v>21318.431131454032</v>
      </c>
      <c r="AB462" s="61">
        <f>IF('Opportunity List'!$F462="Electricity", 'Opportunity List'!$W462, 0)+IF('Opportunity List'!$G462="Electricity",'Opportunity List'!$Z462,0)</f>
        <v>21318.431131454032</v>
      </c>
      <c r="AC462" s="61">
        <f>IF('Opportunity List'!$F462="Natural Gas",'Opportunity List'!$W462, 0)+IF('Opportunity List'!$G462="Natural Gas",'Opportunity List'!$Z462,0)</f>
        <v>0</v>
      </c>
      <c r="AD462" s="61">
        <f>'Opportunity List'!$Y462*VLOOKUP('Opportunity List'!$T462,'Discount rate'!$B$4:$D$45,3,FALSE)</f>
        <v>54.160326524783834</v>
      </c>
      <c r="AE462" s="59">
        <v>3221.6973947895794</v>
      </c>
      <c r="AF462" s="62" t="s">
        <v>164</v>
      </c>
      <c r="AG462" s="63">
        <v>0</v>
      </c>
      <c r="AH462" s="64">
        <f>'Opportunity List'!$AG462*VLOOKUP('Opportunity List'!$T462,'Discount rate'!$B$4:$D$45,3,FALSE)</f>
        <v>0</v>
      </c>
      <c r="AI462" s="59">
        <f>'Opportunity List'!$AE462-'Opportunity List'!$AH462</f>
        <v>3221.6973947895794</v>
      </c>
      <c r="AJ462" s="64">
        <f>'Opportunity List'!$AI462/'Opportunity List'!$AD462</f>
        <v>59.484452947589354</v>
      </c>
      <c r="AK462" s="59">
        <f>'Opportunity List'!$P462*'Opportunity List'!$AE462</f>
        <v>10174825.819258923</v>
      </c>
      <c r="AL462" s="59">
        <v>8760</v>
      </c>
      <c r="AM462" s="65">
        <v>0.65516671565840712</v>
      </c>
      <c r="AN462" s="65">
        <v>0.67802938524437006</v>
      </c>
      <c r="AO462" s="65">
        <v>0.94810988426361931</v>
      </c>
      <c r="AP462" s="65">
        <v>0.94896619686358441</v>
      </c>
      <c r="AQ462" s="65">
        <v>0.54110688489402869</v>
      </c>
      <c r="AR462" s="65">
        <v>0.96455273785911322</v>
      </c>
      <c r="AS462" s="65" t="e">
        <f>#VALUE!</f>
        <v>#VALUE!</v>
      </c>
      <c r="AT462" s="65" t="e">
        <f>#VALUE!</f>
        <v>#VALUE!</v>
      </c>
      <c r="AU462" s="65" t="e">
        <f>#VALUE!</f>
        <v>#VALUE!</v>
      </c>
      <c r="AV462" s="65" t="e">
        <f>#VALUE!</f>
        <v>#VALUE!</v>
      </c>
      <c r="AW462" s="65" t="e">
        <f>#VALUE!</f>
        <v>#VALUE!</v>
      </c>
      <c r="AX462" s="56" t="str">
        <f>IF('Opportunity List'!$AY462&lt;=0.1,"Early",IF(AND('Opportunity List'!$AY462&gt;0.1,'Opportunity List'!$AY462&lt;=0.25),"Establishing","Mature"))</f>
        <v>Establishing</v>
      </c>
      <c r="AY462" s="105">
        <v>0.25</v>
      </c>
      <c r="AZ462" s="11"/>
      <c r="BA462" s="11"/>
      <c r="BB462" s="11"/>
      <c r="BD462" s="11"/>
      <c r="BE462" s="11"/>
      <c r="BF462" s="11"/>
    </row>
    <row r="463" spans="1:58" x14ac:dyDescent="0.25">
      <c r="A463" s="104">
        <v>483</v>
      </c>
      <c r="B463" s="56" t="s">
        <v>244</v>
      </c>
      <c r="C463" s="56" t="s">
        <v>6</v>
      </c>
      <c r="D463" s="56" t="s">
        <v>191</v>
      </c>
      <c r="E463" s="56" t="s">
        <v>189</v>
      </c>
      <c r="F463" s="56" t="s">
        <v>2</v>
      </c>
      <c r="G463" s="56">
        <v>0</v>
      </c>
      <c r="H463" s="57">
        <v>0</v>
      </c>
      <c r="I463" s="56" t="s">
        <v>192</v>
      </c>
      <c r="J463" s="59">
        <v>5.6492641778319364</v>
      </c>
      <c r="K463" s="59">
        <f>('Opportunity List'!$J463*Convert_PJ_to_MWh)/1000</f>
        <v>1569.240049397773</v>
      </c>
      <c r="L463" s="59">
        <v>9869.4342729419677</v>
      </c>
      <c r="M463" s="59">
        <f>'Opportunity List'!$N463/Convert_GJ_to_MWh</f>
        <v>572.39999954208008</v>
      </c>
      <c r="N463" s="59">
        <v>159</v>
      </c>
      <c r="O463" s="60">
        <v>0.48000000000000009</v>
      </c>
      <c r="P463" s="59">
        <f>'Opportunity List'!$L463*'Opportunity List'!$O463</f>
        <v>4737.3284510121457</v>
      </c>
      <c r="Q463" s="60">
        <v>0.11</v>
      </c>
      <c r="R463" s="59">
        <f>'Opportunity List'!$J463*'Opportunity List'!$Q463*Convert_PJ_to_MWh</f>
        <v>172616.40543375502</v>
      </c>
      <c r="S463" s="60">
        <v>0.38666892816467852</v>
      </c>
      <c r="T463" s="59">
        <v>11</v>
      </c>
      <c r="U463" s="59">
        <v>0</v>
      </c>
      <c r="V463" s="59">
        <f>(('Opportunity List'!$R463*'Opportunity List'!$S463)*'Opportunity List'!$O463)*'Opportunity List'!$T463</f>
        <v>352415.71449590701</v>
      </c>
      <c r="W463" s="59">
        <f>'Opportunity List'!$Y463*'Opportunity List'!$P463</f>
        <v>32037.792226900638</v>
      </c>
      <c r="X463" s="59">
        <f>IF('Opportunity List'!$P463=0,0,IF(OR('Opportunity List'!$A463={600,601}),4.52,IF(OR('Opportunity List'!$A463={602,603,604,605}),1.9,('Opportunity List'!$V463/'Opportunity List'!$P463))))</f>
        <v>74.391235089602503</v>
      </c>
      <c r="Y463" s="59">
        <f>IF('Opportunity List'!$X463=0,0,'Opportunity List'!$X463/'Opportunity List'!$T463)</f>
        <v>6.7628395536002275</v>
      </c>
      <c r="Z463" s="61">
        <f>'Opportunity List'!$W463*'Opportunity List'!$H463</f>
        <v>0</v>
      </c>
      <c r="AA463" s="61">
        <f>'Opportunity List'!$Z463+'Opportunity List'!$W463</f>
        <v>32037.792226900638</v>
      </c>
      <c r="AB463" s="61">
        <f>IF('Opportunity List'!$F463="Electricity", 'Opportunity List'!$W463, 0)+IF('Opportunity List'!$G463="Electricity",'Opportunity List'!$Z463,0)</f>
        <v>32037.792226900638</v>
      </c>
      <c r="AC463" s="61">
        <f>IF('Opportunity List'!$F463="Natural Gas",'Opportunity List'!$W463, 0)+IF('Opportunity List'!$G463="Natural Gas",'Opportunity List'!$Z463,0)</f>
        <v>0</v>
      </c>
      <c r="AD463" s="61">
        <f>'Opportunity List'!$Y463*VLOOKUP('Opportunity List'!$T463,'Discount rate'!$B$4:$D$45,3,FALSE)</f>
        <v>57.475170961596177</v>
      </c>
      <c r="AE463" s="59">
        <v>6141.8336673346703</v>
      </c>
      <c r="AF463" s="62" t="s">
        <v>168</v>
      </c>
      <c r="AG463" s="63">
        <v>0</v>
      </c>
      <c r="AH463" s="64">
        <f>'Opportunity List'!$AG463*VLOOKUP('Opportunity List'!$T463,'Discount rate'!$B$4:$D$45,3,FALSE)</f>
        <v>0</v>
      </c>
      <c r="AI463" s="59">
        <f>'Opportunity List'!$AE463-'Opportunity List'!$AH463</f>
        <v>6141.8336673346703</v>
      </c>
      <c r="AJ463" s="64">
        <f>'Opportunity List'!$AI463/'Opportunity List'!$AD463</f>
        <v>106.86064198814698</v>
      </c>
      <c r="AK463" s="59">
        <f>'Opportunity List'!$P463*'Opportunity List'!$AE463</f>
        <v>29095883.3736488</v>
      </c>
      <c r="AL463" s="59">
        <v>8760</v>
      </c>
      <c r="AM463" s="65">
        <v>0.65516671565840712</v>
      </c>
      <c r="AN463" s="65">
        <v>0.67802938524437006</v>
      </c>
      <c r="AO463" s="65">
        <v>0.94810988426361931</v>
      </c>
      <c r="AP463" s="65">
        <v>0.94896619686358441</v>
      </c>
      <c r="AQ463" s="65">
        <v>0.54110688489402869</v>
      </c>
      <c r="AR463" s="65">
        <v>0.96455273785911322</v>
      </c>
      <c r="AS463" s="65" t="e">
        <f>#VALUE!</f>
        <v>#VALUE!</v>
      </c>
      <c r="AT463" s="65" t="e">
        <f>#VALUE!</f>
        <v>#VALUE!</v>
      </c>
      <c r="AU463" s="65" t="e">
        <f>#VALUE!</f>
        <v>#VALUE!</v>
      </c>
      <c r="AV463" s="65" t="e">
        <f>#VALUE!</f>
        <v>#VALUE!</v>
      </c>
      <c r="AW463" s="65" t="e">
        <f>#VALUE!</f>
        <v>#VALUE!</v>
      </c>
      <c r="AX463" s="56" t="str">
        <f>IF('Opportunity List'!$AY463&lt;=0.1,"Early",IF(AND('Opportunity List'!$AY463&gt;0.1,'Opportunity List'!$AY463&lt;=0.25),"Establishing","Mature"))</f>
        <v>Establishing</v>
      </c>
      <c r="AY463" s="105">
        <v>0.25</v>
      </c>
      <c r="AZ463" s="11"/>
      <c r="BA463" s="11"/>
      <c r="BB463" s="11"/>
      <c r="BD463" s="11"/>
      <c r="BE463" s="11"/>
      <c r="BF463" s="11"/>
    </row>
    <row r="464" spans="1:58" x14ac:dyDescent="0.25">
      <c r="A464" s="104">
        <v>461</v>
      </c>
      <c r="B464" s="56" t="s">
        <v>206</v>
      </c>
      <c r="C464" s="56" t="s">
        <v>6</v>
      </c>
      <c r="D464" s="56" t="s">
        <v>191</v>
      </c>
      <c r="E464" s="56" t="s">
        <v>166</v>
      </c>
      <c r="F464" s="56" t="s">
        <v>2</v>
      </c>
      <c r="G464" s="56">
        <v>0</v>
      </c>
      <c r="H464" s="57">
        <v>0</v>
      </c>
      <c r="I464" s="56" t="s">
        <v>192</v>
      </c>
      <c r="J464" s="59">
        <v>5.6492641778319364</v>
      </c>
      <c r="K464" s="59">
        <f>('Opportunity List'!$J464*Convert_PJ_to_MWh)/1000</f>
        <v>1569.240049397773</v>
      </c>
      <c r="L464" s="59">
        <v>9869.4342729419677</v>
      </c>
      <c r="M464" s="59">
        <f>'Opportunity List'!$N464/Convert_GJ_to_MWh</f>
        <v>572.39999954208008</v>
      </c>
      <c r="N464" s="59">
        <v>159</v>
      </c>
      <c r="O464" s="60">
        <v>0.24</v>
      </c>
      <c r="P464" s="59">
        <f>'Opportunity List'!$L464*'Opportunity List'!$O464</f>
        <v>2368.6642255060719</v>
      </c>
      <c r="Q464" s="60">
        <v>0.08</v>
      </c>
      <c r="R464" s="59">
        <f>'Opportunity List'!$J464*'Opportunity List'!$Q464*Convert_PJ_to_MWh</f>
        <v>125539.20395182182</v>
      </c>
      <c r="S464" s="60">
        <v>4.2202368331503023E-2</v>
      </c>
      <c r="T464" s="59">
        <v>8</v>
      </c>
      <c r="U464" s="59">
        <v>0</v>
      </c>
      <c r="V464" s="59">
        <f>(('Opportunity List'!$R464*'Opportunity List'!$S464)*'Opportunity List'!$O464)*'Opportunity List'!$T464</f>
        <v>10172.259312419452</v>
      </c>
      <c r="W464" s="59">
        <f>'Opportunity List'!$Y464*'Opportunity List'!$P464</f>
        <v>1271.5324140524312</v>
      </c>
      <c r="X464" s="59">
        <f>IF('Opportunity List'!$P464=0,0,IF(OR('Opportunity List'!$A464={600,601}),4.52,IF(OR('Opportunity List'!$A464={602,603,604,605}),1.9,('Opportunity List'!$V464/'Opportunity List'!$P464))))</f>
        <v>4.2945130014137476</v>
      </c>
      <c r="Y464" s="59">
        <f>IF('Opportunity List'!$X464=0,0,'Opportunity List'!$X464/'Opportunity List'!$T464)</f>
        <v>0.53681412517671845</v>
      </c>
      <c r="Z464" s="61">
        <f>'Opportunity List'!$W464*'Opportunity List'!$H464</f>
        <v>0</v>
      </c>
      <c r="AA464" s="61">
        <f>'Opportunity List'!$Z464+'Opportunity List'!$W464</f>
        <v>1271.5324140524312</v>
      </c>
      <c r="AB464" s="61">
        <f>IF('Opportunity List'!$F464="Electricity", 'Opportunity List'!$W464, 0)+IF('Opportunity List'!$G464="Electricity",'Opportunity List'!$Z464,0)</f>
        <v>1271.5324140524312</v>
      </c>
      <c r="AC464" s="61">
        <f>IF('Opportunity List'!$F464="Natural Gas",'Opportunity List'!$W464, 0)+IF('Opportunity List'!$G464="Natural Gas",'Opportunity List'!$Z464,0)</f>
        <v>0</v>
      </c>
      <c r="AD464" s="61">
        <f>'Opportunity List'!$Y464*VLOOKUP('Opportunity List'!$T464,'Discount rate'!$B$4:$D$45,3,FALSE)</f>
        <v>3.7422915089588908</v>
      </c>
      <c r="AE464" s="59">
        <v>55.887775551102209</v>
      </c>
      <c r="AF464" s="62" t="s">
        <v>164</v>
      </c>
      <c r="AG464" s="63">
        <v>0</v>
      </c>
      <c r="AH464" s="64">
        <f>'Opportunity List'!$AG464*VLOOKUP('Opportunity List'!$T464,'Discount rate'!$B$4:$D$45,3,FALSE)</f>
        <v>0</v>
      </c>
      <c r="AI464" s="59">
        <f>'Opportunity List'!$AE464-'Opportunity List'!$AH464</f>
        <v>55.887775551102209</v>
      </c>
      <c r="AJ464" s="64">
        <f>'Opportunity List'!$AI464/'Opportunity List'!$AD464</f>
        <v>14.934105324854889</v>
      </c>
      <c r="AK464" s="59">
        <f>'Opportunity List'!$P464*'Opportunity List'!$AE464</f>
        <v>132379.3745910087</v>
      </c>
      <c r="AL464" s="59">
        <v>8760</v>
      </c>
      <c r="AM464" s="65">
        <v>0.65516671565840712</v>
      </c>
      <c r="AN464" s="65">
        <v>0.67802938524437006</v>
      </c>
      <c r="AO464" s="65">
        <v>0.94810988426361931</v>
      </c>
      <c r="AP464" s="65">
        <v>0.94896619686358441</v>
      </c>
      <c r="AQ464" s="65">
        <v>0.54110688489402869</v>
      </c>
      <c r="AR464" s="65">
        <v>0.96455273785911322</v>
      </c>
      <c r="AS464" s="65" t="e">
        <f>#VALUE!</f>
        <v>#VALUE!</v>
      </c>
      <c r="AT464" s="65" t="e">
        <f>#VALUE!</f>
        <v>#VALUE!</v>
      </c>
      <c r="AU464" s="65" t="e">
        <f>#VALUE!</f>
        <v>#VALUE!</v>
      </c>
      <c r="AV464" s="65" t="e">
        <f>#VALUE!</f>
        <v>#VALUE!</v>
      </c>
      <c r="AW464" s="65" t="e">
        <f>#VALUE!</f>
        <v>#VALUE!</v>
      </c>
      <c r="AX464" s="56" t="str">
        <f>IF('Opportunity List'!$AY464&lt;=0.1,"Early",IF(AND('Opportunity List'!$AY464&gt;0.1,'Opportunity List'!$AY464&lt;=0.25),"Establishing","Mature"))</f>
        <v>Establishing</v>
      </c>
      <c r="AY464" s="105">
        <v>0.25</v>
      </c>
      <c r="AZ464" s="11"/>
      <c r="BA464" s="11"/>
      <c r="BB464" s="11"/>
      <c r="BD464" s="11"/>
      <c r="BE464" s="11"/>
      <c r="BF464" s="11"/>
    </row>
    <row r="465" spans="1:58" x14ac:dyDescent="0.25">
      <c r="A465" s="104">
        <v>175</v>
      </c>
      <c r="B465" s="56" t="s">
        <v>206</v>
      </c>
      <c r="C465" s="56" t="s">
        <v>6</v>
      </c>
      <c r="D465" s="56" t="s">
        <v>191</v>
      </c>
      <c r="E465" s="56" t="s">
        <v>166</v>
      </c>
      <c r="F465" s="56" t="s">
        <v>159</v>
      </c>
      <c r="G465" s="56">
        <v>0</v>
      </c>
      <c r="H465" s="57">
        <v>0</v>
      </c>
      <c r="I465" s="56" t="s">
        <v>192</v>
      </c>
      <c r="J465" s="59">
        <v>1.1330135336468801</v>
      </c>
      <c r="K465" s="59">
        <f>('Opportunity List'!$J465*Convert_PJ_to_MWh)/1000</f>
        <v>314.72598156858032</v>
      </c>
      <c r="L465" s="59">
        <v>3915.7603354101693</v>
      </c>
      <c r="M465" s="59">
        <f>'Opportunity List'!$N465/Convert_GJ_to_MWh</f>
        <v>289.34700688769226</v>
      </c>
      <c r="N465" s="59">
        <v>80.374168644213839</v>
      </c>
      <c r="O465" s="60">
        <v>0.24</v>
      </c>
      <c r="P465" s="59">
        <f>'Opportunity List'!$L465*'Opportunity List'!$O465</f>
        <v>939.78248049844058</v>
      </c>
      <c r="Q465" s="60">
        <v>0.17</v>
      </c>
      <c r="R465" s="59">
        <f>'Opportunity List'!$J465*'Opportunity List'!$Q465*Convert_PJ_to_MWh</f>
        <v>53503.416866658663</v>
      </c>
      <c r="S465" s="60">
        <v>4.86357546087791E-2</v>
      </c>
      <c r="T465" s="59">
        <v>8</v>
      </c>
      <c r="U465" s="59">
        <v>0</v>
      </c>
      <c r="V465" s="59">
        <f>(('Opportunity List'!$R465*'Opportunity List'!$S465)*'Opportunity List'!$O465)*'Opportunity List'!$T465</f>
        <v>4996.1837826394049</v>
      </c>
      <c r="W465" s="59">
        <f>'Opportunity List'!$Y465*'Opportunity List'!$P465</f>
        <v>624.52297282992561</v>
      </c>
      <c r="X465" s="59">
        <f>IF('Opportunity List'!$P465=0,0,IF(OR('Opportunity List'!$A465={600,601}),4.52,IF(OR('Opportunity List'!$A465={602,603,604,605}),1.9,('Opportunity List'!$V465/'Opportunity List'!$P465))))</f>
        <v>5.3163193465678731</v>
      </c>
      <c r="Y465" s="59">
        <f>IF('Opportunity List'!$X465=0,0,'Opportunity List'!$X465/'Opportunity List'!$T465)</f>
        <v>0.66453991832098414</v>
      </c>
      <c r="Z465" s="61">
        <f>'Opportunity List'!$W465*'Opportunity List'!$H465</f>
        <v>0</v>
      </c>
      <c r="AA465" s="61">
        <f>'Opportunity List'!$Z465+'Opportunity List'!$W465</f>
        <v>624.52297282992561</v>
      </c>
      <c r="AB465" s="61">
        <f>IF('Opportunity List'!$F465="Electricity", 'Opportunity List'!$W465, 0)+IF('Opportunity List'!$G465="Electricity",'Opportunity List'!$Z465,0)</f>
        <v>0</v>
      </c>
      <c r="AC465" s="61">
        <f>IF('Opportunity List'!$F465="Natural Gas",'Opportunity List'!$W465, 0)+IF('Opportunity List'!$G465="Natural Gas",'Opportunity List'!$Z465,0)</f>
        <v>624.52297282992561</v>
      </c>
      <c r="AD465" s="61">
        <f>'Opportunity List'!$Y465*VLOOKUP('Opportunity List'!$T465,'Discount rate'!$B$4:$D$45,3,FALSE)</f>
        <v>4.632706139910475</v>
      </c>
      <c r="AE465" s="59">
        <v>55.887775551102209</v>
      </c>
      <c r="AF465" s="62" t="s">
        <v>164</v>
      </c>
      <c r="AG465" s="63">
        <v>0</v>
      </c>
      <c r="AH465" s="64">
        <f>'Opportunity List'!$AG465*VLOOKUP('Opportunity List'!$T465,'Discount rate'!$B$4:$D$45,3,FALSE)</f>
        <v>0</v>
      </c>
      <c r="AI465" s="59">
        <f>'Opportunity List'!$AE465-'Opportunity List'!$AH465</f>
        <v>55.887775551102209</v>
      </c>
      <c r="AJ465" s="64">
        <f>'Opportunity List'!$AI465/'Opportunity List'!$AD465</f>
        <v>12.063742845597847</v>
      </c>
      <c r="AK465" s="59">
        <f>'Opportunity List'!$P465*'Opportunity List'!$AE465</f>
        <v>52522.352336954937</v>
      </c>
      <c r="AL465" s="59" t="s">
        <v>175</v>
      </c>
      <c r="AM465" s="65" t="s">
        <v>175</v>
      </c>
      <c r="AN465" s="65" t="s">
        <v>175</v>
      </c>
      <c r="AO465" s="65" t="s">
        <v>175</v>
      </c>
      <c r="AP465" s="65" t="s">
        <v>175</v>
      </c>
      <c r="AQ465" s="65" t="s">
        <v>175</v>
      </c>
      <c r="AR465" s="65" t="s">
        <v>175</v>
      </c>
      <c r="AS465" s="65" t="e">
        <f>#VALUE!</f>
        <v>#VALUE!</v>
      </c>
      <c r="AT465" s="65" t="e">
        <f>#VALUE!</f>
        <v>#VALUE!</v>
      </c>
      <c r="AU465" s="65" t="e">
        <f>#VALUE!</f>
        <v>#VALUE!</v>
      </c>
      <c r="AV465" s="65" t="e">
        <f>#VALUE!</f>
        <v>#VALUE!</v>
      </c>
      <c r="AW465" s="65" t="e">
        <f>#VALUE!</f>
        <v>#VALUE!</v>
      </c>
      <c r="AX465" s="56" t="str">
        <f>IF('Opportunity List'!$AY465&lt;=0.1,"Early",IF(AND('Opportunity List'!$AY465&gt;0.1,'Opportunity List'!$AY465&lt;=0.25),"Establishing","Mature"))</f>
        <v>Establishing</v>
      </c>
      <c r="AY465" s="105">
        <v>0.25</v>
      </c>
      <c r="AZ465" s="11"/>
      <c r="BA465" s="11"/>
      <c r="BB465" s="11"/>
      <c r="BD465" s="11"/>
      <c r="BE465" s="11"/>
      <c r="BF465" s="11"/>
    </row>
    <row r="466" spans="1:58" x14ac:dyDescent="0.25">
      <c r="A466" s="104">
        <v>205</v>
      </c>
      <c r="B466" s="56" t="s">
        <v>247</v>
      </c>
      <c r="C466" s="56" t="s">
        <v>6</v>
      </c>
      <c r="D466" s="56" t="s">
        <v>191</v>
      </c>
      <c r="E466" s="56" t="s">
        <v>166</v>
      </c>
      <c r="F466" s="56" t="s">
        <v>159</v>
      </c>
      <c r="G466" s="56">
        <v>0</v>
      </c>
      <c r="H466" s="57">
        <v>0</v>
      </c>
      <c r="I466" s="56" t="s">
        <v>192</v>
      </c>
      <c r="J466" s="59">
        <v>1.1330135336468801</v>
      </c>
      <c r="K466" s="59">
        <f>('Opportunity List'!$J466*Convert_PJ_to_MWh)/1000</f>
        <v>314.72598156858032</v>
      </c>
      <c r="L466" s="59">
        <v>3915.7603354101693</v>
      </c>
      <c r="M466" s="59">
        <f>'Opportunity List'!$N466/Convert_GJ_to_MWh</f>
        <v>289.34700688769226</v>
      </c>
      <c r="N466" s="59">
        <v>80.374168644213839</v>
      </c>
      <c r="O466" s="60">
        <v>0.36000000000000004</v>
      </c>
      <c r="P466" s="59">
        <f>'Opportunity List'!$L466*'Opportunity List'!$O466</f>
        <v>1409.673720747661</v>
      </c>
      <c r="Q466" s="60">
        <v>0.17</v>
      </c>
      <c r="R466" s="59">
        <f>'Opportunity List'!$J466*'Opportunity List'!$Q466*Convert_PJ_to_MWh</f>
        <v>53503.416866658663</v>
      </c>
      <c r="S466" s="60">
        <v>0.30431804846721328</v>
      </c>
      <c r="T466" s="59">
        <v>11</v>
      </c>
      <c r="U466" s="59">
        <v>0</v>
      </c>
      <c r="V466" s="59">
        <f>(('Opportunity List'!$R466*'Opportunity List'!$S466)*'Opportunity List'!$O466)*'Opportunity List'!$T466</f>
        <v>64476.939412469823</v>
      </c>
      <c r="W466" s="59">
        <f>'Opportunity List'!$Y466*'Opportunity List'!$P466</f>
        <v>5861.5399465881665</v>
      </c>
      <c r="X466" s="59">
        <f>IF('Opportunity List'!$P466=0,0,IF(OR('Opportunity List'!$A466={600,601}),4.52,IF(OR('Opportunity List'!$A466={602,603,604,605}),1.9,('Opportunity List'!$V466/'Opportunity List'!$P466))))</f>
        <v>45.738909978596055</v>
      </c>
      <c r="Y466" s="59">
        <f>IF('Opportunity List'!$X466=0,0,'Opportunity List'!$X466/'Opportunity List'!$T466)</f>
        <v>4.1580827253269144</v>
      </c>
      <c r="Z466" s="61">
        <f>'Opportunity List'!$W466*'Opportunity List'!$H466</f>
        <v>0</v>
      </c>
      <c r="AA466" s="61">
        <f>'Opportunity List'!$Z466+'Opportunity List'!$W466</f>
        <v>5861.5399465881665</v>
      </c>
      <c r="AB466" s="61">
        <f>IF('Opportunity List'!$F466="Electricity", 'Opportunity List'!$W466, 0)+IF('Opportunity List'!$G466="Electricity",'Opportunity List'!$Z466,0)</f>
        <v>0</v>
      </c>
      <c r="AC466" s="61">
        <f>IF('Opportunity List'!$F466="Natural Gas",'Opportunity List'!$W466, 0)+IF('Opportunity List'!$G466="Natural Gas",'Opportunity List'!$Z466,0)</f>
        <v>5861.5399465881665</v>
      </c>
      <c r="AD466" s="61">
        <f>'Opportunity List'!$Y466*VLOOKUP('Opportunity List'!$T466,'Discount rate'!$B$4:$D$45,3,FALSE)</f>
        <v>35.338190950190238</v>
      </c>
      <c r="AE466" s="59">
        <v>908.17635270541098</v>
      </c>
      <c r="AF466" s="62" t="s">
        <v>168</v>
      </c>
      <c r="AG466" s="63">
        <v>0</v>
      </c>
      <c r="AH466" s="64">
        <f>'Opportunity List'!$AG466*VLOOKUP('Opportunity List'!$T466,'Discount rate'!$B$4:$D$45,3,FALSE)</f>
        <v>0</v>
      </c>
      <c r="AI466" s="59">
        <f>'Opportunity List'!$AE466-'Opportunity List'!$AH466</f>
        <v>908.17635270541098</v>
      </c>
      <c r="AJ466" s="64">
        <f>'Opportunity List'!$AI466/'Opportunity List'!$AD466</f>
        <v>25.699571151944379</v>
      </c>
      <c r="AK466" s="59">
        <f>'Opportunity List'!$P466*'Opportunity List'!$AE466</f>
        <v>1280232.3382132768</v>
      </c>
      <c r="AL466" s="59" t="s">
        <v>175</v>
      </c>
      <c r="AM466" s="65" t="s">
        <v>175</v>
      </c>
      <c r="AN466" s="65" t="s">
        <v>175</v>
      </c>
      <c r="AO466" s="65" t="s">
        <v>175</v>
      </c>
      <c r="AP466" s="65" t="s">
        <v>175</v>
      </c>
      <c r="AQ466" s="65" t="s">
        <v>175</v>
      </c>
      <c r="AR466" s="65" t="s">
        <v>175</v>
      </c>
      <c r="AS466" s="65" t="e">
        <f>#VALUE!</f>
        <v>#VALUE!</v>
      </c>
      <c r="AT466" s="65" t="e">
        <f>#VALUE!</f>
        <v>#VALUE!</v>
      </c>
      <c r="AU466" s="65" t="e">
        <f>#VALUE!</f>
        <v>#VALUE!</v>
      </c>
      <c r="AV466" s="65" t="e">
        <f>#VALUE!</f>
        <v>#VALUE!</v>
      </c>
      <c r="AW466" s="65" t="e">
        <f>#VALUE!</f>
        <v>#VALUE!</v>
      </c>
      <c r="AX466" s="56" t="str">
        <f>IF('Opportunity List'!$AY466&lt;=0.1,"Early",IF(AND('Opportunity List'!$AY466&gt;0.1,'Opportunity List'!$AY466&lt;=0.25),"Establishing","Mature"))</f>
        <v>Establishing</v>
      </c>
      <c r="AY466" s="105">
        <v>0.25</v>
      </c>
      <c r="AZ466" s="11"/>
      <c r="BA466" s="11"/>
      <c r="BB466" s="11"/>
      <c r="BD466" s="11"/>
      <c r="BE466" s="11"/>
      <c r="BF466" s="11"/>
    </row>
    <row r="467" spans="1:58" x14ac:dyDescent="0.25">
      <c r="A467" s="104">
        <v>484</v>
      </c>
      <c r="B467" s="56" t="s">
        <v>300</v>
      </c>
      <c r="C467" s="56" t="s">
        <v>6</v>
      </c>
      <c r="D467" s="56" t="s">
        <v>191</v>
      </c>
      <c r="E467" s="56" t="s">
        <v>166</v>
      </c>
      <c r="F467" s="56" t="s">
        <v>2</v>
      </c>
      <c r="G467" s="56">
        <v>0</v>
      </c>
      <c r="H467" s="57">
        <v>0</v>
      </c>
      <c r="I467" s="56" t="s">
        <v>192</v>
      </c>
      <c r="J467" s="59">
        <v>5.6492641778319364</v>
      </c>
      <c r="K467" s="59">
        <f>('Opportunity List'!$J467*Convert_PJ_to_MWh)/1000</f>
        <v>1569.240049397773</v>
      </c>
      <c r="L467" s="59">
        <v>9869.4342729419677</v>
      </c>
      <c r="M467" s="59">
        <f>'Opportunity List'!$N467/Convert_GJ_to_MWh</f>
        <v>572.39999954208008</v>
      </c>
      <c r="N467" s="59">
        <v>159</v>
      </c>
      <c r="O467" s="60">
        <v>0.48</v>
      </c>
      <c r="P467" s="59">
        <f>'Opportunity List'!$L467*'Opportunity List'!$O467</f>
        <v>4737.3284510121439</v>
      </c>
      <c r="Q467" s="60">
        <v>0.08</v>
      </c>
      <c r="R467" s="59">
        <f>'Opportunity List'!$J467*'Opportunity List'!$Q467*Convert_PJ_to_MWh</f>
        <v>125539.20395182182</v>
      </c>
      <c r="S467" s="60">
        <v>1</v>
      </c>
      <c r="T467" s="59">
        <v>10</v>
      </c>
      <c r="U467" s="59">
        <v>0</v>
      </c>
      <c r="V467" s="59">
        <f>(('Opportunity List'!$R467*'Opportunity List'!$S467)*'Opportunity List'!$O467)*'Opportunity List'!$T467</f>
        <v>602588.17896874482</v>
      </c>
      <c r="W467" s="59">
        <f>'Opportunity List'!$Y467*'Opportunity List'!$P467</f>
        <v>60258.817896874483</v>
      </c>
      <c r="X467" s="59">
        <f>IF('Opportunity List'!$P467=0,0,IF(OR('Opportunity List'!$A467={600,601}),4.52,IF(OR('Opportunity List'!$A467={602,603,604,605}),1.9,('Opportunity List'!$V467/'Opportunity List'!$P467))))</f>
        <v>127.20000000000003</v>
      </c>
      <c r="Y467" s="59">
        <f>IF('Opportunity List'!$X467=0,0,'Opportunity List'!$X467/'Opportunity List'!$T467)</f>
        <v>12.720000000000002</v>
      </c>
      <c r="Z467" s="61">
        <f>'Opportunity List'!$W467*'Opportunity List'!$H467</f>
        <v>0</v>
      </c>
      <c r="AA467" s="61">
        <f>'Opportunity List'!$Z467+'Opportunity List'!$W467</f>
        <v>60258.817896874483</v>
      </c>
      <c r="AB467" s="61">
        <f>IF('Opportunity List'!$F467="Electricity", 'Opportunity List'!$W467, 0)+IF('Opportunity List'!$G467="Electricity",'Opportunity List'!$Z467,0)</f>
        <v>60258.817896874483</v>
      </c>
      <c r="AC467" s="61">
        <f>IF('Opportunity List'!$F467="Natural Gas",'Opportunity List'!$W467, 0)+IF('Opportunity List'!$G467="Natural Gas",'Opportunity List'!$Z467,0)</f>
        <v>0</v>
      </c>
      <c r="AD467" s="61">
        <f>'Opportunity List'!$Y467*VLOOKUP('Opportunity List'!$T467,'Discount rate'!$B$4:$D$45,3,FALSE)</f>
        <v>102.05995720066271</v>
      </c>
      <c r="AE467" s="59">
        <v>14281.655310621245</v>
      </c>
      <c r="AF467" s="62" t="s">
        <v>164</v>
      </c>
      <c r="AG467" s="63">
        <v>0</v>
      </c>
      <c r="AH467" s="64">
        <f>'Opportunity List'!$AG467*VLOOKUP('Opportunity List'!$T467,'Discount rate'!$B$4:$D$45,3,FALSE)</f>
        <v>0</v>
      </c>
      <c r="AI467" s="59">
        <f>'Opportunity List'!$AE467-'Opportunity List'!$AH467</f>
        <v>14281.655310621245</v>
      </c>
      <c r="AJ467" s="64">
        <f>'Opportunity List'!$AI467/'Opportunity List'!$AD467</f>
        <v>139.93397315013286</v>
      </c>
      <c r="AK467" s="59">
        <f>'Opportunity List'!$P467*'Opportunity List'!$AE467</f>
        <v>67656892.030554697</v>
      </c>
      <c r="AL467" s="59">
        <v>8760</v>
      </c>
      <c r="AM467" s="65">
        <v>0.65516671565840712</v>
      </c>
      <c r="AN467" s="65">
        <v>0.67802938524437006</v>
      </c>
      <c r="AO467" s="65">
        <v>0.94810988426361931</v>
      </c>
      <c r="AP467" s="65">
        <v>0.94896619686358441</v>
      </c>
      <c r="AQ467" s="65">
        <v>0.54110688489402869</v>
      </c>
      <c r="AR467" s="65">
        <v>0.96455273785911322</v>
      </c>
      <c r="AS467" s="65" t="e">
        <f>#VALUE!</f>
        <v>#VALUE!</v>
      </c>
      <c r="AT467" s="65" t="e">
        <f>#VALUE!</f>
        <v>#VALUE!</v>
      </c>
      <c r="AU467" s="65" t="e">
        <f>#VALUE!</f>
        <v>#VALUE!</v>
      </c>
      <c r="AV467" s="65" t="e">
        <f>#VALUE!</f>
        <v>#VALUE!</v>
      </c>
      <c r="AW467" s="65" t="e">
        <f>#VALUE!</f>
        <v>#VALUE!</v>
      </c>
      <c r="AX467" s="56" t="str">
        <f>IF('Opportunity List'!$AY467&lt;=0.1,"Early",IF(AND('Opportunity List'!$AY467&gt;0.1,'Opportunity List'!$AY467&lt;=0.25),"Establishing","Mature"))</f>
        <v>Establishing</v>
      </c>
      <c r="AY467" s="105">
        <v>0.25</v>
      </c>
      <c r="AZ467" s="11"/>
      <c r="BA467" s="11"/>
      <c r="BB467" s="11"/>
      <c r="BD467" s="11"/>
      <c r="BE467" s="11"/>
      <c r="BF467" s="11"/>
    </row>
    <row r="468" spans="1:58" x14ac:dyDescent="0.25">
      <c r="A468" s="104">
        <v>493</v>
      </c>
      <c r="B468" s="56" t="s">
        <v>212</v>
      </c>
      <c r="C468" s="56" t="s">
        <v>6</v>
      </c>
      <c r="D468" s="56" t="s">
        <v>191</v>
      </c>
      <c r="E468" s="56" t="s">
        <v>170</v>
      </c>
      <c r="F468" s="56" t="s">
        <v>2</v>
      </c>
      <c r="G468" s="56">
        <v>0</v>
      </c>
      <c r="H468" s="57">
        <v>0</v>
      </c>
      <c r="I468" s="56" t="s">
        <v>192</v>
      </c>
      <c r="J468" s="59">
        <v>5.6492641778319364</v>
      </c>
      <c r="K468" s="59">
        <f>('Opportunity List'!$J468*Convert_PJ_to_MWh)/1000</f>
        <v>1569.240049397773</v>
      </c>
      <c r="L468" s="59">
        <v>9869.4342729419677</v>
      </c>
      <c r="M468" s="59">
        <f>'Opportunity List'!$N468/Convert_GJ_to_MWh</f>
        <v>572.39999954208008</v>
      </c>
      <c r="N468" s="59">
        <v>159</v>
      </c>
      <c r="O468" s="60">
        <v>0.24</v>
      </c>
      <c r="P468" s="59">
        <f>'Opportunity List'!$L468*'Opportunity List'!$O468</f>
        <v>2368.6642255060719</v>
      </c>
      <c r="Q468" s="60">
        <v>0.42</v>
      </c>
      <c r="R468" s="59">
        <f>'Opportunity List'!$J468*'Opportunity List'!$Q468*Convert_PJ_to_MWh</f>
        <v>659080.82074706454</v>
      </c>
      <c r="S468" s="60">
        <v>8.0476587879026867E-2</v>
      </c>
      <c r="T468" s="59">
        <v>12</v>
      </c>
      <c r="U468" s="59">
        <v>0</v>
      </c>
      <c r="V468" s="59">
        <f>(('Opportunity List'!$R468*'Opportunity List'!$S468)*'Opportunity List'!$O468)*'Opportunity List'!$T468</f>
        <v>152756.857699869</v>
      </c>
      <c r="W468" s="59">
        <f>'Opportunity List'!$Y468*'Opportunity List'!$P468</f>
        <v>12729.738141655747</v>
      </c>
      <c r="X468" s="59">
        <f>IF('Opportunity List'!$P468=0,0,IF(OR('Opportunity List'!$A468={600,601}),4.52,IF(OR('Opportunity List'!$A468={602,603,604,605}),1.9,('Opportunity List'!$V468/'Opportunity List'!$P468))))</f>
        <v>64.490718462736965</v>
      </c>
      <c r="Y468" s="59">
        <f>IF('Opportunity List'!$X468=0,0,'Opportunity List'!$X468/'Opportunity List'!$T468)</f>
        <v>5.3742265385614134</v>
      </c>
      <c r="Z468" s="61">
        <f>'Opportunity List'!$W468*'Opportunity List'!$H468</f>
        <v>0</v>
      </c>
      <c r="AA468" s="61">
        <f>'Opportunity List'!$Z468+'Opportunity List'!$W468</f>
        <v>12729.738141655747</v>
      </c>
      <c r="AB468" s="61">
        <f>IF('Opportunity List'!$F468="Electricity", 'Opportunity List'!$W468, 0)+IF('Opportunity List'!$G468="Electricity",'Opportunity List'!$Z468,0)</f>
        <v>12729.738141655747</v>
      </c>
      <c r="AC468" s="61">
        <f>IF('Opportunity List'!$F468="Natural Gas",'Opportunity List'!$W468, 0)+IF('Opportunity List'!$G468="Natural Gas",'Opportunity List'!$Z468,0)</f>
        <v>0</v>
      </c>
      <c r="AD468" s="61">
        <f>'Opportunity List'!$Y468*VLOOKUP('Opportunity List'!$T468,'Discount rate'!$B$4:$D$45,3,FALSE)</f>
        <v>48.0600220210072</v>
      </c>
      <c r="AE468" s="59">
        <v>11799.306613226454</v>
      </c>
      <c r="AF468" s="62" t="s">
        <v>164</v>
      </c>
      <c r="AG468" s="63">
        <v>0</v>
      </c>
      <c r="AH468" s="64">
        <f>'Opportunity List'!$AG468*VLOOKUP('Opportunity List'!$T468,'Discount rate'!$B$4:$D$45,3,FALSE)</f>
        <v>0</v>
      </c>
      <c r="AI468" s="59">
        <f>'Opportunity List'!$AE468-'Opportunity List'!$AH468</f>
        <v>11799.306613226454</v>
      </c>
      <c r="AJ468" s="64">
        <f>'Opportunity List'!$AI468/'Opportunity List'!$AD468</f>
        <v>245.51188528521558</v>
      </c>
      <c r="AK468" s="59">
        <f>'Opportunity List'!$P468*'Opportunity List'!$AE468</f>
        <v>27948595.460526712</v>
      </c>
      <c r="AL468" s="59">
        <v>7668</v>
      </c>
      <c r="AM468" s="65">
        <v>1.0000000000000004</v>
      </c>
      <c r="AN468" s="65">
        <v>1.0000000000000009</v>
      </c>
      <c r="AO468" s="65">
        <v>1.0000000000000002</v>
      </c>
      <c r="AP468" s="65">
        <v>1</v>
      </c>
      <c r="AQ468" s="65">
        <v>1</v>
      </c>
      <c r="AR468" s="65">
        <v>1</v>
      </c>
      <c r="AS468" s="65" t="e">
        <f>#VALUE!</f>
        <v>#VALUE!</v>
      </c>
      <c r="AT468" s="65" t="e">
        <f>#VALUE!</f>
        <v>#VALUE!</v>
      </c>
      <c r="AU468" s="65" t="e">
        <f>#VALUE!</f>
        <v>#VALUE!</v>
      </c>
      <c r="AV468" s="65" t="e">
        <f>#VALUE!</f>
        <v>#VALUE!</v>
      </c>
      <c r="AW468" s="65" t="e">
        <f>#VALUE!</f>
        <v>#VALUE!</v>
      </c>
      <c r="AX468" s="56" t="str">
        <f>IF('Opportunity List'!$AY468&lt;=0.1,"Early",IF(AND('Opportunity List'!$AY468&gt;0.1,'Opportunity List'!$AY468&lt;=0.25),"Establishing","Mature"))</f>
        <v>Establishing</v>
      </c>
      <c r="AY468" s="105">
        <v>0.25</v>
      </c>
      <c r="AZ468" s="11"/>
      <c r="BA468" s="11"/>
      <c r="BB468" s="11"/>
      <c r="BD468" s="11"/>
      <c r="BE468" s="11"/>
      <c r="BF468" s="11"/>
    </row>
    <row r="469" spans="1:58" x14ac:dyDescent="0.25">
      <c r="A469" s="104">
        <v>452</v>
      </c>
      <c r="B469" s="56" t="s">
        <v>212</v>
      </c>
      <c r="C469" s="56" t="s">
        <v>6</v>
      </c>
      <c r="D469" s="56" t="s">
        <v>191</v>
      </c>
      <c r="E469" s="56" t="s">
        <v>170</v>
      </c>
      <c r="F469" s="56" t="s">
        <v>159</v>
      </c>
      <c r="G469" s="56">
        <v>0</v>
      </c>
      <c r="H469" s="57">
        <v>0</v>
      </c>
      <c r="I469" s="56" t="s">
        <v>192</v>
      </c>
      <c r="J469" s="59">
        <v>1.1330135336468801</v>
      </c>
      <c r="K469" s="59">
        <f>('Opportunity List'!$J469*Convert_PJ_to_MWh)/1000</f>
        <v>314.72598156858032</v>
      </c>
      <c r="L469" s="59">
        <v>3915.7603354101693</v>
      </c>
      <c r="M469" s="59">
        <f>'Opportunity List'!$N469/Convert_GJ_to_MWh</f>
        <v>289.34700688769226</v>
      </c>
      <c r="N469" s="59">
        <v>80.374168644213839</v>
      </c>
      <c r="O469" s="60">
        <v>0.24</v>
      </c>
      <c r="P469" s="59">
        <f>'Opportunity List'!$L469*'Opportunity List'!$O469</f>
        <v>939.78248049844058</v>
      </c>
      <c r="Q469" s="60">
        <v>0.23</v>
      </c>
      <c r="R469" s="59">
        <f>'Opportunity List'!$J469*'Opportunity List'!$Q469*Convert_PJ_to_MWh</f>
        <v>72386.975760773479</v>
      </c>
      <c r="S469" s="60">
        <v>8.9972292590306507E-2</v>
      </c>
      <c r="T469" s="59">
        <v>12</v>
      </c>
      <c r="U469" s="59">
        <v>0</v>
      </c>
      <c r="V469" s="59">
        <f>(('Opportunity List'!$R469*'Opportunity List'!$S469)*'Opportunity List'!$O469)*'Opportunity List'!$T469</f>
        <v>18756.92782908212</v>
      </c>
      <c r="W469" s="59">
        <f>'Opportunity List'!$Y469*'Opportunity List'!$P469</f>
        <v>1563.0773190901768</v>
      </c>
      <c r="X469" s="59">
        <f>IF('Opportunity List'!$P469=0,0,IF(OR('Opportunity List'!$A469={600,601}),4.52,IF(OR('Opportunity List'!$A469={602,603,604,605}),1.9,('Opportunity List'!$V469/'Opportunity List'!$P469))))</f>
        <v>19.95879708156918</v>
      </c>
      <c r="Y469" s="59">
        <f>IF('Opportunity List'!$X469=0,0,'Opportunity List'!$X469/'Opportunity List'!$T469)</f>
        <v>1.663233090130765</v>
      </c>
      <c r="Z469" s="61">
        <f>'Opportunity List'!$W469*'Opportunity List'!$H469</f>
        <v>0</v>
      </c>
      <c r="AA469" s="61">
        <f>'Opportunity List'!$Z469+'Opportunity List'!$W469</f>
        <v>1563.0773190901768</v>
      </c>
      <c r="AB469" s="61">
        <f>IF('Opportunity List'!$F469="Electricity", 'Opportunity List'!$W469, 0)+IF('Opportunity List'!$G469="Electricity",'Opportunity List'!$Z469,0)</f>
        <v>0</v>
      </c>
      <c r="AC469" s="61">
        <f>IF('Opportunity List'!$F469="Natural Gas",'Opportunity List'!$W469, 0)+IF('Opportunity List'!$G469="Natural Gas",'Opportunity List'!$Z469,0)</f>
        <v>1563.0773190901768</v>
      </c>
      <c r="AD469" s="61">
        <f>'Opportunity List'!$Y469*VLOOKUP('Opportunity List'!$T469,'Discount rate'!$B$4:$D$45,3,FALSE)</f>
        <v>14.873771763099072</v>
      </c>
      <c r="AE469" s="59">
        <v>11799.306613226454</v>
      </c>
      <c r="AF469" s="62" t="s">
        <v>164</v>
      </c>
      <c r="AG469" s="63">
        <v>0</v>
      </c>
      <c r="AH469" s="64">
        <f>'Opportunity List'!$AG469*VLOOKUP('Opportunity List'!$T469,'Discount rate'!$B$4:$D$45,3,FALSE)</f>
        <v>0</v>
      </c>
      <c r="AI469" s="59">
        <f>'Opportunity List'!$AE469-'Opportunity List'!$AH469</f>
        <v>11799.306613226454</v>
      </c>
      <c r="AJ469" s="64">
        <f>'Opportunity List'!$AI469/'Opportunity List'!$AD469</f>
        <v>793.29619958938861</v>
      </c>
      <c r="AK469" s="59">
        <f>'Opportunity List'!$P469*'Opportunity List'!$AE469</f>
        <v>11088781.637139611</v>
      </c>
      <c r="AL469" s="59" t="s">
        <v>175</v>
      </c>
      <c r="AM469" s="65" t="s">
        <v>175</v>
      </c>
      <c r="AN469" s="65" t="s">
        <v>175</v>
      </c>
      <c r="AO469" s="65" t="s">
        <v>175</v>
      </c>
      <c r="AP469" s="65" t="s">
        <v>175</v>
      </c>
      <c r="AQ469" s="65" t="s">
        <v>175</v>
      </c>
      <c r="AR469" s="65" t="s">
        <v>175</v>
      </c>
      <c r="AS469" s="65" t="e">
        <f>#VALUE!</f>
        <v>#VALUE!</v>
      </c>
      <c r="AT469" s="65" t="e">
        <f>#VALUE!</f>
        <v>#VALUE!</v>
      </c>
      <c r="AU469" s="65" t="e">
        <f>#VALUE!</f>
        <v>#VALUE!</v>
      </c>
      <c r="AV469" s="65" t="e">
        <f>#VALUE!</f>
        <v>#VALUE!</v>
      </c>
      <c r="AW469" s="65" t="e">
        <f>#VALUE!</f>
        <v>#VALUE!</v>
      </c>
      <c r="AX469" s="56" t="str">
        <f>IF('Opportunity List'!$AY469&lt;=0.1,"Early",IF(AND('Opportunity List'!$AY469&gt;0.1,'Opportunity List'!$AY469&lt;=0.25),"Establishing","Mature"))</f>
        <v>Establishing</v>
      </c>
      <c r="AY469" s="105">
        <v>0.25</v>
      </c>
      <c r="AZ469" s="11"/>
      <c r="BA469" s="11"/>
      <c r="BB469" s="11"/>
      <c r="BD469" s="11"/>
      <c r="BE469" s="11"/>
      <c r="BF469" s="11"/>
    </row>
    <row r="470" spans="1:58" x14ac:dyDescent="0.25">
      <c r="A470" s="104">
        <v>480</v>
      </c>
      <c r="B470" s="56" t="s">
        <v>254</v>
      </c>
      <c r="C470" s="56" t="s">
        <v>6</v>
      </c>
      <c r="D470" s="56" t="s">
        <v>191</v>
      </c>
      <c r="E470" s="56" t="s">
        <v>170</v>
      </c>
      <c r="F470" s="56" t="s">
        <v>2</v>
      </c>
      <c r="G470" s="56">
        <v>0</v>
      </c>
      <c r="H470" s="57">
        <v>0</v>
      </c>
      <c r="I470" s="56" t="s">
        <v>192</v>
      </c>
      <c r="J470" s="59">
        <v>5.6492641778319364</v>
      </c>
      <c r="K470" s="59">
        <f>('Opportunity List'!$J470*Convert_PJ_to_MWh)/1000</f>
        <v>1569.240049397773</v>
      </c>
      <c r="L470" s="59">
        <v>9869.4342729419677</v>
      </c>
      <c r="M470" s="59">
        <f>'Opportunity List'!$N470/Convert_GJ_to_MWh</f>
        <v>572.39999954208008</v>
      </c>
      <c r="N470" s="59">
        <v>159</v>
      </c>
      <c r="O470" s="60">
        <v>0.24</v>
      </c>
      <c r="P470" s="59">
        <f>'Opportunity List'!$L470*'Opportunity List'!$O470</f>
        <v>2368.6642255060719</v>
      </c>
      <c r="Q470" s="60">
        <v>0.42</v>
      </c>
      <c r="R470" s="59">
        <f>'Opportunity List'!$J470*'Opportunity List'!$Q470*Convert_PJ_to_MWh</f>
        <v>659080.82074706454</v>
      </c>
      <c r="S470" s="60">
        <v>0.22128935747719733</v>
      </c>
      <c r="T470" s="59">
        <v>13</v>
      </c>
      <c r="U470" s="59">
        <v>0</v>
      </c>
      <c r="V470" s="59">
        <f>(('Opportunity List'!$R470*'Opportunity List'!$S470)*'Opportunity List'!$O470)*'Opportunity List'!$T470</f>
        <v>455044.42260782479</v>
      </c>
      <c r="W470" s="59">
        <f>'Opportunity List'!$Y470*'Opportunity List'!$P470</f>
        <v>35003.417123678832</v>
      </c>
      <c r="X470" s="59">
        <f>IF('Opportunity List'!$P470=0,0,IF(OR('Opportunity List'!$A470={600,601}),4.52,IF(OR('Opportunity List'!$A470={602,603,604,605}),1.9,('Opportunity List'!$V470/'Opportunity List'!$P470))))</f>
        <v>192.11014280025412</v>
      </c>
      <c r="Y470" s="59">
        <f>IF('Opportunity List'!$X470=0,0,'Opportunity List'!$X470/'Opportunity List'!$T470)</f>
        <v>14.77770329232724</v>
      </c>
      <c r="Z470" s="61">
        <f>'Opportunity List'!$W470*'Opportunity List'!$H470</f>
        <v>0</v>
      </c>
      <c r="AA470" s="61">
        <f>'Opportunity List'!$Z470+'Opportunity List'!$W470</f>
        <v>35003.417123678832</v>
      </c>
      <c r="AB470" s="61">
        <f>IF('Opportunity List'!$F470="Electricity", 'Opportunity List'!$W470, 0)+IF('Opportunity List'!$G470="Electricity",'Opportunity List'!$Z470,0)</f>
        <v>35003.417123678832</v>
      </c>
      <c r="AC470" s="61">
        <f>IF('Opportunity List'!$F470="Natural Gas",'Opportunity List'!$W470, 0)+IF('Opportunity List'!$G470="Natural Gas",'Opportunity List'!$Z470,0)</f>
        <v>0</v>
      </c>
      <c r="AD470" s="61">
        <f>'Opportunity List'!$Y470*VLOOKUP('Opportunity List'!$T470,'Discount rate'!$B$4:$D$45,3,FALSE)</f>
        <v>138.28458621469926</v>
      </c>
      <c r="AE470" s="59">
        <v>11494.252505010021</v>
      </c>
      <c r="AF470" s="62" t="s">
        <v>168</v>
      </c>
      <c r="AG470" s="63">
        <v>0</v>
      </c>
      <c r="AH470" s="64">
        <f>'Opportunity List'!$AG470*VLOOKUP('Opportunity List'!$T470,'Discount rate'!$B$4:$D$45,3,FALSE)</f>
        <v>0</v>
      </c>
      <c r="AI470" s="59">
        <f>'Opportunity List'!$AE470-'Opportunity List'!$AH470</f>
        <v>11494.252505010021</v>
      </c>
      <c r="AJ470" s="64">
        <f>'Opportunity List'!$AI470/'Opportunity List'!$AD470</f>
        <v>83.12027261783291</v>
      </c>
      <c r="AK470" s="59">
        <f>'Opportunity List'!$P470*'Opportunity List'!$AE470</f>
        <v>27226024.70755079</v>
      </c>
      <c r="AL470" s="59">
        <v>7668</v>
      </c>
      <c r="AM470" s="65">
        <v>1.0000000000000004</v>
      </c>
      <c r="AN470" s="65">
        <v>1.0000000000000009</v>
      </c>
      <c r="AO470" s="65">
        <v>1.0000000000000002</v>
      </c>
      <c r="AP470" s="65">
        <v>1</v>
      </c>
      <c r="AQ470" s="65">
        <v>1</v>
      </c>
      <c r="AR470" s="65">
        <v>1</v>
      </c>
      <c r="AS470" s="65" t="e">
        <f>#VALUE!</f>
        <v>#VALUE!</v>
      </c>
      <c r="AT470" s="65" t="e">
        <f>#VALUE!</f>
        <v>#VALUE!</v>
      </c>
      <c r="AU470" s="65" t="e">
        <f>#VALUE!</f>
        <v>#VALUE!</v>
      </c>
      <c r="AV470" s="65" t="e">
        <f>#VALUE!</f>
        <v>#VALUE!</v>
      </c>
      <c r="AW470" s="65" t="e">
        <f>#VALUE!</f>
        <v>#VALUE!</v>
      </c>
      <c r="AX470" s="56" t="str">
        <f>IF('Opportunity List'!$AY470&lt;=0.1,"Early",IF(AND('Opportunity List'!$AY470&gt;0.1,'Opportunity List'!$AY470&lt;=0.25),"Establishing","Mature"))</f>
        <v>Establishing</v>
      </c>
      <c r="AY470" s="105">
        <v>0.25</v>
      </c>
      <c r="AZ470" s="11"/>
      <c r="BA470" s="11"/>
      <c r="BB470" s="11"/>
      <c r="BD470" s="11"/>
      <c r="BE470" s="11"/>
      <c r="BF470" s="11"/>
    </row>
    <row r="471" spans="1:58" x14ac:dyDescent="0.25">
      <c r="A471" s="104">
        <v>489</v>
      </c>
      <c r="B471" s="56" t="s">
        <v>259</v>
      </c>
      <c r="C471" s="56" t="s">
        <v>6</v>
      </c>
      <c r="D471" s="56" t="s">
        <v>191</v>
      </c>
      <c r="E471" s="56" t="s">
        <v>170</v>
      </c>
      <c r="F471" s="56" t="s">
        <v>2</v>
      </c>
      <c r="G471" s="56">
        <v>0</v>
      </c>
      <c r="H471" s="57">
        <v>0</v>
      </c>
      <c r="I471" s="56" t="s">
        <v>192</v>
      </c>
      <c r="J471" s="59">
        <v>5.6492641778319364</v>
      </c>
      <c r="K471" s="59">
        <f>('Opportunity List'!$J471*Convert_PJ_to_MWh)/1000</f>
        <v>1569.240049397773</v>
      </c>
      <c r="L471" s="59">
        <v>9869.4342729419677</v>
      </c>
      <c r="M471" s="59">
        <f>'Opportunity List'!$N471/Convert_GJ_to_MWh</f>
        <v>572.39999954208008</v>
      </c>
      <c r="N471" s="59">
        <v>159</v>
      </c>
      <c r="O471" s="60">
        <v>0.24</v>
      </c>
      <c r="P471" s="59">
        <f>'Opportunity List'!$L471*'Opportunity List'!$O471</f>
        <v>2368.6642255060719</v>
      </c>
      <c r="Q471" s="60">
        <v>0.42</v>
      </c>
      <c r="R471" s="59">
        <f>'Opportunity List'!$J471*'Opportunity List'!$Q471*Convert_PJ_to_MWh</f>
        <v>659080.82074706454</v>
      </c>
      <c r="S471" s="60">
        <v>2.5428016862121924E-2</v>
      </c>
      <c r="T471" s="59">
        <v>14</v>
      </c>
      <c r="U471" s="59">
        <v>0</v>
      </c>
      <c r="V471" s="59">
        <f>(('Opportunity List'!$R471*'Opportunity List'!$S471)*'Opportunity List'!$O471)*'Opportunity List'!$T471</f>
        <v>56310.637230817243</v>
      </c>
      <c r="W471" s="59">
        <f>'Opportunity List'!$Y471*'Opportunity List'!$P471</f>
        <v>4022.1883736298028</v>
      </c>
      <c r="X471" s="59">
        <f>IF('Opportunity List'!$P471=0,0,IF(OR('Opportunity List'!$A471={600,601}),4.52,IF(OR('Opportunity List'!$A471={602,603,604,605}),1.9,('Opportunity List'!$V471/'Opportunity List'!$P471))))</f>
        <v>23.773161524735027</v>
      </c>
      <c r="Y471" s="59">
        <f>IF('Opportunity List'!$X471=0,0,'Opportunity List'!$X471/'Opportunity List'!$T471)</f>
        <v>1.6980829660525019</v>
      </c>
      <c r="Z471" s="61">
        <f>'Opportunity List'!$W471*'Opportunity List'!$H471</f>
        <v>0</v>
      </c>
      <c r="AA471" s="61">
        <f>'Opportunity List'!$Z471+'Opportunity List'!$W471</f>
        <v>4022.1883736298028</v>
      </c>
      <c r="AB471" s="61">
        <f>IF('Opportunity List'!$F471="Electricity", 'Opportunity List'!$W471, 0)+IF('Opportunity List'!$G471="Electricity",'Opportunity List'!$Z471,0)</f>
        <v>4022.1883736298028</v>
      </c>
      <c r="AC471" s="61">
        <f>IF('Opportunity List'!$F471="Natural Gas",'Opportunity List'!$W471, 0)+IF('Opportunity List'!$G471="Natural Gas",'Opportunity List'!$Z471,0)</f>
        <v>0</v>
      </c>
      <c r="AD471" s="61">
        <f>'Opportunity List'!$Y471*VLOOKUP('Opportunity List'!$T471,'Discount rate'!$B$4:$D$45,3,FALSE)</f>
        <v>16.548613182331142</v>
      </c>
      <c r="AE471" s="59">
        <v>2328.657314629259</v>
      </c>
      <c r="AF471" s="62" t="s">
        <v>164</v>
      </c>
      <c r="AG471" s="63">
        <v>0</v>
      </c>
      <c r="AH471" s="64">
        <f>'Opportunity List'!$AG471*VLOOKUP('Opportunity List'!$T471,'Discount rate'!$B$4:$D$45,3,FALSE)</f>
        <v>0</v>
      </c>
      <c r="AI471" s="59">
        <f>'Opportunity List'!$AE471-'Opportunity List'!$AH471</f>
        <v>2328.657314629259</v>
      </c>
      <c r="AJ471" s="64">
        <f>'Opportunity List'!$AI471/'Opportunity List'!$AD471</f>
        <v>140.7161608632893</v>
      </c>
      <c r="AK471" s="59">
        <f>'Opportunity List'!$P471*'Opportunity List'!$AE471</f>
        <v>5515807.2746253628</v>
      </c>
      <c r="AL471" s="59">
        <v>7668</v>
      </c>
      <c r="AM471" s="65">
        <v>1.0000000000000004</v>
      </c>
      <c r="AN471" s="65">
        <v>1.0000000000000009</v>
      </c>
      <c r="AO471" s="65">
        <v>1.0000000000000002</v>
      </c>
      <c r="AP471" s="65">
        <v>1</v>
      </c>
      <c r="AQ471" s="65">
        <v>1</v>
      </c>
      <c r="AR471" s="65">
        <v>1</v>
      </c>
      <c r="AS471" s="65" t="e">
        <f>#VALUE!</f>
        <v>#VALUE!</v>
      </c>
      <c r="AT471" s="65" t="e">
        <f>#VALUE!</f>
        <v>#VALUE!</v>
      </c>
      <c r="AU471" s="65" t="e">
        <f>#VALUE!</f>
        <v>#VALUE!</v>
      </c>
      <c r="AV471" s="65" t="e">
        <f>#VALUE!</f>
        <v>#VALUE!</v>
      </c>
      <c r="AW471" s="65" t="e">
        <f>#VALUE!</f>
        <v>#VALUE!</v>
      </c>
      <c r="AX471" s="56" t="str">
        <f>IF('Opportunity List'!$AY471&lt;=0.1,"Early",IF(AND('Opportunity List'!$AY471&gt;0.1,'Opportunity List'!$AY471&lt;=0.25),"Establishing","Mature"))</f>
        <v>Establishing</v>
      </c>
      <c r="AY471" s="105">
        <v>0.25</v>
      </c>
      <c r="AZ471" s="11"/>
      <c r="BA471" s="11"/>
      <c r="BB471" s="11"/>
      <c r="BD471" s="11"/>
      <c r="BE471" s="11"/>
      <c r="BF471" s="11"/>
    </row>
    <row r="472" spans="1:58" x14ac:dyDescent="0.25">
      <c r="A472" s="104">
        <v>497</v>
      </c>
      <c r="B472" s="56" t="s">
        <v>267</v>
      </c>
      <c r="C472" s="56" t="s">
        <v>6</v>
      </c>
      <c r="D472" s="56" t="s">
        <v>191</v>
      </c>
      <c r="E472" s="56" t="s">
        <v>170</v>
      </c>
      <c r="F472" s="56" t="s">
        <v>2</v>
      </c>
      <c r="G472" s="56">
        <v>0</v>
      </c>
      <c r="H472" s="57">
        <v>0</v>
      </c>
      <c r="I472" s="56" t="s">
        <v>192</v>
      </c>
      <c r="J472" s="59">
        <v>5.6492641778319364</v>
      </c>
      <c r="K472" s="59">
        <f>('Opportunity List'!$J472*Convert_PJ_to_MWh)/1000</f>
        <v>1569.240049397773</v>
      </c>
      <c r="L472" s="59">
        <v>9869.4342729419677</v>
      </c>
      <c r="M472" s="59">
        <f>'Opportunity List'!$N472/Convert_GJ_to_MWh</f>
        <v>572.39999954208008</v>
      </c>
      <c r="N472" s="59">
        <v>159</v>
      </c>
      <c r="O472" s="60">
        <v>0.32000000000000006</v>
      </c>
      <c r="P472" s="59">
        <f>'Opportunity List'!$L472*'Opportunity List'!$O472</f>
        <v>3158.2189673414305</v>
      </c>
      <c r="Q472" s="60">
        <v>0.42</v>
      </c>
      <c r="R472" s="59">
        <f>'Opportunity List'!$J472*'Opportunity List'!$Q472*Convert_PJ_to_MWh</f>
        <v>659080.82074706454</v>
      </c>
      <c r="S472" s="60">
        <v>0.11032111216813532</v>
      </c>
      <c r="T472" s="59">
        <v>25</v>
      </c>
      <c r="U472" s="59">
        <v>0</v>
      </c>
      <c r="V472" s="59">
        <f>(('Opportunity List'!$R472*'Opportunity List'!$S472)*'Opportunity List'!$O472)*'Opportunity List'!$T472</f>
        <v>581684.23322802887</v>
      </c>
      <c r="W472" s="59">
        <f>'Opportunity List'!$Y472*'Opportunity List'!$P472</f>
        <v>23267.369329121157</v>
      </c>
      <c r="X472" s="59">
        <f>IF('Opportunity List'!$P472=0,0,IF(OR('Opportunity List'!$A472={600,601}),4.52,IF(OR('Opportunity List'!$A472={602,603,604,605}),1.9,('Opportunity List'!$V472/'Opportunity List'!$P472))))</f>
        <v>184.18109676470189</v>
      </c>
      <c r="Y472" s="59">
        <f>IF('Opportunity List'!$X472=0,0,'Opportunity List'!$X472/'Opportunity List'!$T472)</f>
        <v>7.3672438705880756</v>
      </c>
      <c r="Z472" s="61">
        <f>'Opportunity List'!$W472*'Opportunity List'!$H472</f>
        <v>0</v>
      </c>
      <c r="AA472" s="61">
        <f>'Opportunity List'!$Z472+'Opportunity List'!$W472</f>
        <v>23267.369329121157</v>
      </c>
      <c r="AB472" s="61">
        <f>IF('Opportunity List'!$F472="Electricity", 'Opportunity List'!$W472, 0)+IF('Opportunity List'!$G472="Electricity",'Opportunity List'!$Z472,0)</f>
        <v>23267.369329121157</v>
      </c>
      <c r="AC472" s="61">
        <f>IF('Opportunity List'!$F472="Natural Gas",'Opportunity List'!$W472, 0)+IF('Opportunity List'!$G472="Natural Gas",'Opportunity List'!$Z472,0)</f>
        <v>0</v>
      </c>
      <c r="AD472" s="61">
        <f>'Opportunity List'!$Y472*VLOOKUP('Opportunity List'!$T472,'Discount rate'!$B$4:$D$45,3,FALSE)</f>
        <v>93.222033110966109</v>
      </c>
      <c r="AE472" s="59">
        <v>45314.507014028066</v>
      </c>
      <c r="AF472" s="62" t="s">
        <v>164</v>
      </c>
      <c r="AG472" s="63">
        <v>0</v>
      </c>
      <c r="AH472" s="64">
        <f>'Opportunity List'!$AG472*VLOOKUP('Opportunity List'!$T472,'Discount rate'!$B$4:$D$45,3,FALSE)</f>
        <v>0</v>
      </c>
      <c r="AI472" s="59">
        <f>'Opportunity List'!$AE472-'Opportunity List'!$AH472</f>
        <v>45314.507014028066</v>
      </c>
      <c r="AJ472" s="64">
        <f>'Opportunity List'!$AI472/'Opportunity List'!$AD472</f>
        <v>486.09224130617599</v>
      </c>
      <c r="AK472" s="59">
        <f>'Opportunity List'!$P472*'Opportunity List'!$AE472</f>
        <v>143113135.54742974</v>
      </c>
      <c r="AL472" s="59">
        <v>7668</v>
      </c>
      <c r="AM472" s="65">
        <v>1.0000000000000004</v>
      </c>
      <c r="AN472" s="65">
        <v>1.0000000000000009</v>
      </c>
      <c r="AO472" s="65">
        <v>1.0000000000000002</v>
      </c>
      <c r="AP472" s="65">
        <v>1</v>
      </c>
      <c r="AQ472" s="65">
        <v>1</v>
      </c>
      <c r="AR472" s="65">
        <v>1</v>
      </c>
      <c r="AS472" s="65" t="e">
        <f>#VALUE!</f>
        <v>#VALUE!</v>
      </c>
      <c r="AT472" s="65" t="e">
        <f>#VALUE!</f>
        <v>#VALUE!</v>
      </c>
      <c r="AU472" s="65" t="e">
        <f>#VALUE!</f>
        <v>#VALUE!</v>
      </c>
      <c r="AV472" s="65" t="e">
        <f>#VALUE!</f>
        <v>#VALUE!</v>
      </c>
      <c r="AW472" s="65" t="e">
        <f>#VALUE!</f>
        <v>#VALUE!</v>
      </c>
      <c r="AX472" s="56" t="str">
        <f>IF('Opportunity List'!$AY472&lt;=0.1,"Early",IF(AND('Opportunity List'!$AY472&gt;0.1,'Opportunity List'!$AY472&lt;=0.25),"Establishing","Mature"))</f>
        <v>Establishing</v>
      </c>
      <c r="AY472" s="105">
        <v>0.25</v>
      </c>
      <c r="AZ472" s="11"/>
      <c r="BA472" s="11"/>
      <c r="BB472" s="11"/>
      <c r="BD472" s="11"/>
      <c r="BE472" s="11"/>
      <c r="BF472" s="11"/>
    </row>
    <row r="473" spans="1:58" x14ac:dyDescent="0.25">
      <c r="A473" s="104">
        <v>456</v>
      </c>
      <c r="B473" s="56" t="s">
        <v>267</v>
      </c>
      <c r="C473" s="56" t="s">
        <v>6</v>
      </c>
      <c r="D473" s="56" t="s">
        <v>191</v>
      </c>
      <c r="E473" s="56" t="s">
        <v>170</v>
      </c>
      <c r="F473" s="56" t="s">
        <v>159</v>
      </c>
      <c r="G473" s="56">
        <v>0</v>
      </c>
      <c r="H473" s="57">
        <v>0</v>
      </c>
      <c r="I473" s="56" t="s">
        <v>192</v>
      </c>
      <c r="J473" s="59">
        <v>1.1330135336468801</v>
      </c>
      <c r="K473" s="59">
        <f>('Opportunity List'!$J473*Convert_PJ_to_MWh)/1000</f>
        <v>314.72598156858032</v>
      </c>
      <c r="L473" s="59">
        <v>3915.7603354101693</v>
      </c>
      <c r="M473" s="59">
        <f>'Opportunity List'!$N473/Convert_GJ_to_MWh</f>
        <v>289.34700688769226</v>
      </c>
      <c r="N473" s="59">
        <v>80.374168644213839</v>
      </c>
      <c r="O473" s="60">
        <v>0.4</v>
      </c>
      <c r="P473" s="59">
        <f>'Opportunity List'!$L473*'Opportunity List'!$O473</f>
        <v>1566.3041341640678</v>
      </c>
      <c r="Q473" s="60">
        <v>0.23</v>
      </c>
      <c r="R473" s="59">
        <f>'Opportunity List'!$J473*'Opportunity List'!$Q473*Convert_PJ_to_MWh</f>
        <v>72386.975760773479</v>
      </c>
      <c r="S473" s="60">
        <v>5.481701031581792E-2</v>
      </c>
      <c r="T473" s="59">
        <v>25</v>
      </c>
      <c r="U473" s="59">
        <v>0</v>
      </c>
      <c r="V473" s="59">
        <f>(('Opportunity List'!$R473*'Opportunity List'!$S473)*'Opportunity List'!$O473)*'Opportunity List'!$T473</f>
        <v>39680.375970091816</v>
      </c>
      <c r="W473" s="59">
        <f>'Opportunity List'!$Y473*'Opportunity List'!$P473</f>
        <v>1587.2150388036728</v>
      </c>
      <c r="X473" s="59">
        <f>IF('Opportunity List'!$P473=0,0,IF(OR('Opportunity List'!$A473={600,601}),4.52,IF(OR('Opportunity List'!$A473={602,603,604,605}),1.9,('Opportunity List'!$V473/'Opportunity List'!$P473))))</f>
        <v>25.333761882247167</v>
      </c>
      <c r="Y473" s="59">
        <f>IF('Opportunity List'!$X473=0,0,'Opportunity List'!$X473/'Opportunity List'!$T473)</f>
        <v>1.0133504752898868</v>
      </c>
      <c r="Z473" s="61">
        <f>'Opportunity List'!$W473*'Opportunity List'!$H473</f>
        <v>0</v>
      </c>
      <c r="AA473" s="61">
        <f>'Opportunity List'!$Z473+'Opportunity List'!$W473</f>
        <v>1587.2150388036728</v>
      </c>
      <c r="AB473" s="61">
        <f>IF('Opportunity List'!$F473="Electricity", 'Opportunity List'!$W473, 0)+IF('Opportunity List'!$G473="Electricity",'Opportunity List'!$Z473,0)</f>
        <v>0</v>
      </c>
      <c r="AC473" s="61">
        <f>IF('Opportunity List'!$F473="Natural Gas",'Opportunity List'!$W473, 0)+IF('Opportunity List'!$G473="Natural Gas",'Opportunity List'!$Z473,0)</f>
        <v>1587.2150388036728</v>
      </c>
      <c r="AD473" s="61">
        <f>'Opportunity List'!$Y473*VLOOKUP('Opportunity List'!$T473,'Discount rate'!$B$4:$D$45,3,FALSE)</f>
        <v>12.822514527803524</v>
      </c>
      <c r="AE473" s="59">
        <v>45314.507014028066</v>
      </c>
      <c r="AF473" s="62" t="s">
        <v>164</v>
      </c>
      <c r="AG473" s="63">
        <v>0</v>
      </c>
      <c r="AH473" s="64">
        <f>'Opportunity List'!$AG473*VLOOKUP('Opportunity List'!$T473,'Discount rate'!$B$4:$D$45,3,FALSE)</f>
        <v>0</v>
      </c>
      <c r="AI473" s="59">
        <f>'Opportunity List'!$AE473-'Opportunity List'!$AH473</f>
        <v>45314.507014028066</v>
      </c>
      <c r="AJ473" s="64">
        <f>'Opportunity List'!$AI473/'Opportunity List'!$AD473</f>
        <v>3533.9797756337866</v>
      </c>
      <c r="AK473" s="59">
        <f>'Opportunity List'!$P473*'Opportunity List'!$AE473</f>
        <v>70976299.6736788</v>
      </c>
      <c r="AL473" s="59" t="s">
        <v>175</v>
      </c>
      <c r="AM473" s="65" t="s">
        <v>175</v>
      </c>
      <c r="AN473" s="65" t="s">
        <v>175</v>
      </c>
      <c r="AO473" s="65" t="s">
        <v>175</v>
      </c>
      <c r="AP473" s="65" t="s">
        <v>175</v>
      </c>
      <c r="AQ473" s="65" t="s">
        <v>175</v>
      </c>
      <c r="AR473" s="65" t="s">
        <v>175</v>
      </c>
      <c r="AS473" s="65" t="e">
        <f>#VALUE!</f>
        <v>#VALUE!</v>
      </c>
      <c r="AT473" s="65" t="e">
        <f>#VALUE!</f>
        <v>#VALUE!</v>
      </c>
      <c r="AU473" s="65" t="e">
        <f>#VALUE!</f>
        <v>#VALUE!</v>
      </c>
      <c r="AV473" s="65" t="e">
        <f>#VALUE!</f>
        <v>#VALUE!</v>
      </c>
      <c r="AW473" s="65" t="e">
        <f>#VALUE!</f>
        <v>#VALUE!</v>
      </c>
      <c r="AX473" s="56" t="str">
        <f>IF('Opportunity List'!$AY473&lt;=0.1,"Early",IF(AND('Opportunity List'!$AY473&gt;0.1,'Opportunity List'!$AY473&lt;=0.25),"Establishing","Mature"))</f>
        <v>Establishing</v>
      </c>
      <c r="AY473" s="105">
        <v>0.25</v>
      </c>
      <c r="AZ473" s="11"/>
      <c r="BA473" s="11"/>
      <c r="BB473" s="11"/>
      <c r="BD473" s="11"/>
      <c r="BE473" s="11"/>
      <c r="BF473" s="11"/>
    </row>
    <row r="474" spans="1:58" x14ac:dyDescent="0.25">
      <c r="A474" s="104">
        <v>417</v>
      </c>
      <c r="B474" s="56" t="s">
        <v>270</v>
      </c>
      <c r="C474" s="56" t="s">
        <v>6</v>
      </c>
      <c r="D474" s="56" t="s">
        <v>191</v>
      </c>
      <c r="E474" s="56" t="s">
        <v>170</v>
      </c>
      <c r="F474" s="56" t="s">
        <v>159</v>
      </c>
      <c r="G474" s="56">
        <v>0</v>
      </c>
      <c r="H474" s="57">
        <v>0</v>
      </c>
      <c r="I474" s="56" t="s">
        <v>192</v>
      </c>
      <c r="J474" s="59">
        <v>1.1330135336468801</v>
      </c>
      <c r="K474" s="59">
        <f>('Opportunity List'!$J474*Convert_PJ_to_MWh)/1000</f>
        <v>314.72598156858032</v>
      </c>
      <c r="L474" s="59">
        <v>3915.7603354101693</v>
      </c>
      <c r="M474" s="59">
        <f>'Opportunity List'!$N474/Convert_GJ_to_MWh</f>
        <v>289.34700688769226</v>
      </c>
      <c r="N474" s="59">
        <v>80.374168644213839</v>
      </c>
      <c r="O474" s="60">
        <v>0.32000000000000006</v>
      </c>
      <c r="P474" s="59">
        <f>'Opportunity List'!$L474*'Opportunity List'!$O474</f>
        <v>1253.0433073312545</v>
      </c>
      <c r="Q474" s="60">
        <v>0.23</v>
      </c>
      <c r="R474" s="59">
        <f>'Opportunity List'!$J474*'Opportunity List'!$Q474*Convert_PJ_to_MWh</f>
        <v>72386.975760773479</v>
      </c>
      <c r="S474" s="60">
        <v>1.4995382098384424E-2</v>
      </c>
      <c r="T474" s="59">
        <v>20</v>
      </c>
      <c r="U474" s="59">
        <v>0</v>
      </c>
      <c r="V474" s="59">
        <f>(('Opportunity List'!$R474*'Opportunity List'!$S474)*'Opportunity List'!$O474)*'Opportunity List'!$T474</f>
        <v>6947.0103070674568</v>
      </c>
      <c r="W474" s="59">
        <f>'Opportunity List'!$Y474*'Opportunity List'!$P474</f>
        <v>347.35051535337288</v>
      </c>
      <c r="X474" s="59">
        <f>IF('Opportunity List'!$P474=0,0,IF(OR('Opportunity List'!$A474={600,601}),4.52,IF(OR('Opportunity List'!$A474={602,603,604,605}),1.9,('Opportunity List'!$V474/'Opportunity List'!$P474))))</f>
        <v>5.5441103004358858</v>
      </c>
      <c r="Y474" s="59">
        <f>IF('Opportunity List'!$X474=0,0,'Opportunity List'!$X474/'Opportunity List'!$T474)</f>
        <v>0.2772055150217943</v>
      </c>
      <c r="Z474" s="61">
        <f>'Opportunity List'!$W474*'Opportunity List'!$H474</f>
        <v>0</v>
      </c>
      <c r="AA474" s="61">
        <f>'Opportunity List'!$Z474+'Opportunity List'!$W474</f>
        <v>347.35051535337288</v>
      </c>
      <c r="AB474" s="61">
        <f>IF('Opportunity List'!$F474="Electricity", 'Opportunity List'!$W474, 0)+IF('Opportunity List'!$G474="Electricity",'Opportunity List'!$Z474,0)</f>
        <v>0</v>
      </c>
      <c r="AC474" s="61">
        <f>IF('Opportunity List'!$F474="Natural Gas",'Opportunity List'!$W474, 0)+IF('Opportunity List'!$G474="Natural Gas",'Opportunity List'!$Z474,0)</f>
        <v>347.35051535337288</v>
      </c>
      <c r="AD474" s="61">
        <f>'Opportunity List'!$Y474*VLOOKUP('Opportunity List'!$T474,'Discount rate'!$B$4:$D$45,3,FALSE)</f>
        <v>3.2139246900983274</v>
      </c>
      <c r="AE474" s="59">
        <v>492.51102204408824</v>
      </c>
      <c r="AF474" s="62" t="s">
        <v>164</v>
      </c>
      <c r="AG474" s="63">
        <v>0</v>
      </c>
      <c r="AH474" s="64">
        <f>'Opportunity List'!$AG474*VLOOKUP('Opportunity List'!$T474,'Discount rate'!$B$4:$D$45,3,FALSE)</f>
        <v>0</v>
      </c>
      <c r="AI474" s="59">
        <f>'Opportunity List'!$AE474-'Opportunity List'!$AH474</f>
        <v>492.51102204408824</v>
      </c>
      <c r="AJ474" s="64">
        <f>'Opportunity List'!$AI474/'Opportunity List'!$AD474</f>
        <v>153.24286333200305</v>
      </c>
      <c r="AK474" s="59">
        <f>'Opportunity List'!$P474*'Opportunity List'!$AE474</f>
        <v>617137.63995922066</v>
      </c>
      <c r="AL474" s="59" t="s">
        <v>175</v>
      </c>
      <c r="AM474" s="65" t="s">
        <v>175</v>
      </c>
      <c r="AN474" s="65" t="s">
        <v>175</v>
      </c>
      <c r="AO474" s="65" t="s">
        <v>175</v>
      </c>
      <c r="AP474" s="65" t="s">
        <v>175</v>
      </c>
      <c r="AQ474" s="65" t="s">
        <v>175</v>
      </c>
      <c r="AR474" s="65" t="s">
        <v>175</v>
      </c>
      <c r="AS474" s="65" t="e">
        <f>#VALUE!</f>
        <v>#VALUE!</v>
      </c>
      <c r="AT474" s="65" t="e">
        <f>#VALUE!</f>
        <v>#VALUE!</v>
      </c>
      <c r="AU474" s="65" t="e">
        <f>#VALUE!</f>
        <v>#VALUE!</v>
      </c>
      <c r="AV474" s="65" t="e">
        <f>#VALUE!</f>
        <v>#VALUE!</v>
      </c>
      <c r="AW474" s="65" t="e">
        <f>#VALUE!</f>
        <v>#VALUE!</v>
      </c>
      <c r="AX474" s="56" t="str">
        <f>IF('Opportunity List'!$AY474&lt;=0.1,"Early",IF(AND('Opportunity List'!$AY474&gt;0.1,'Opportunity List'!$AY474&lt;=0.25),"Establishing","Mature"))</f>
        <v>Establishing</v>
      </c>
      <c r="AY474" s="105">
        <v>0.25</v>
      </c>
      <c r="AZ474" s="11"/>
      <c r="BA474" s="11"/>
      <c r="BB474" s="11"/>
      <c r="BD474" s="11"/>
      <c r="BE474" s="11"/>
      <c r="BF474" s="11"/>
    </row>
    <row r="475" spans="1:58" x14ac:dyDescent="0.25">
      <c r="A475" s="104">
        <v>485</v>
      </c>
      <c r="B475" s="56" t="s">
        <v>222</v>
      </c>
      <c r="C475" s="56" t="s">
        <v>6</v>
      </c>
      <c r="D475" s="56" t="s">
        <v>191</v>
      </c>
      <c r="E475" s="56" t="s">
        <v>186</v>
      </c>
      <c r="F475" s="56" t="s">
        <v>2</v>
      </c>
      <c r="G475" s="56">
        <v>0</v>
      </c>
      <c r="H475" s="57">
        <v>0</v>
      </c>
      <c r="I475" s="56" t="s">
        <v>192</v>
      </c>
      <c r="J475" s="59">
        <v>5.6492641778319364</v>
      </c>
      <c r="K475" s="59">
        <f>('Opportunity List'!$J475*Convert_PJ_to_MWh)/1000</f>
        <v>1569.240049397773</v>
      </c>
      <c r="L475" s="59">
        <v>9869.4342729419677</v>
      </c>
      <c r="M475" s="59">
        <f>'Opportunity List'!$N475/Convert_GJ_to_MWh</f>
        <v>572.39999954208008</v>
      </c>
      <c r="N475" s="59">
        <v>159</v>
      </c>
      <c r="O475" s="60">
        <v>0.48000000000000009</v>
      </c>
      <c r="P475" s="59">
        <f>'Opportunity List'!$L475*'Opportunity List'!$O475</f>
        <v>4737.3284510121457</v>
      </c>
      <c r="Q475" s="60">
        <v>0.19</v>
      </c>
      <c r="R475" s="59">
        <f>'Opportunity List'!$J475*'Opportunity List'!$Q475*Convert_PJ_to_MWh</f>
        <v>298155.60938557686</v>
      </c>
      <c r="S475" s="60">
        <v>7.797109992642838E-2</v>
      </c>
      <c r="T475" s="59">
        <v>8</v>
      </c>
      <c r="U475" s="59">
        <v>0</v>
      </c>
      <c r="V475" s="59">
        <f>(('Opportunity List'!$R475*'Opportunity List'!$S475)*'Opportunity List'!$O475)*'Opportunity List'!$T475</f>
        <v>89270.479922027385</v>
      </c>
      <c r="W475" s="59">
        <f>'Opportunity List'!$Y475*'Opportunity List'!$P475</f>
        <v>11158.809990253423</v>
      </c>
      <c r="X475" s="59">
        <f>IF('Opportunity List'!$P475=0,0,IF(OR('Opportunity List'!$A475={600,601}),4.52,IF(OR('Opportunity List'!$A475={602,603,604,605}),1.9,('Opportunity List'!$V475/'Opportunity List'!$P475))))</f>
        <v>18.84405543021921</v>
      </c>
      <c r="Y475" s="59">
        <f>IF('Opportunity List'!$X475=0,0,'Opportunity List'!$X475/'Opportunity List'!$T475)</f>
        <v>2.3555069287774013</v>
      </c>
      <c r="Z475" s="61">
        <f>'Opportunity List'!$W475*'Opportunity List'!$H475</f>
        <v>0</v>
      </c>
      <c r="AA475" s="61">
        <f>'Opportunity List'!$Z475+'Opportunity List'!$W475</f>
        <v>11158.809990253423</v>
      </c>
      <c r="AB475" s="61">
        <f>IF('Opportunity List'!$F475="Electricity", 'Opportunity List'!$W475, 0)+IF('Opportunity List'!$G475="Electricity",'Opportunity List'!$Z475,0)</f>
        <v>11158.809990253423</v>
      </c>
      <c r="AC475" s="61">
        <f>IF('Opportunity List'!$F475="Natural Gas",'Opportunity List'!$W475, 0)+IF('Opportunity List'!$G475="Natural Gas",'Opportunity List'!$Z475,0)</f>
        <v>0</v>
      </c>
      <c r="AD475" s="61">
        <f>'Opportunity List'!$Y475*VLOOKUP('Opportunity List'!$T475,'Discount rate'!$B$4:$D$45,3,FALSE)</f>
        <v>16.420941933962002</v>
      </c>
      <c r="AE475" s="59">
        <v>1882.7194388777557</v>
      </c>
      <c r="AF475" s="62" t="s">
        <v>164</v>
      </c>
      <c r="AG475" s="63">
        <v>0</v>
      </c>
      <c r="AH475" s="64">
        <f>'Opportunity List'!$AG475*VLOOKUP('Opportunity List'!$T475,'Discount rate'!$B$4:$D$45,3,FALSE)</f>
        <v>0</v>
      </c>
      <c r="AI475" s="59">
        <f>'Opportunity List'!$AE475-'Opportunity List'!$AH475</f>
        <v>1882.7194388777557</v>
      </c>
      <c r="AJ475" s="64">
        <f>'Opportunity List'!$AI475/'Opportunity List'!$AD475</f>
        <v>114.6535592446065</v>
      </c>
      <c r="AK475" s="59">
        <f>'Opportunity List'!$P475*'Opportunity List'!$AE475</f>
        <v>8919060.3630692139</v>
      </c>
      <c r="AL475" s="59">
        <v>8760</v>
      </c>
      <c r="AM475" s="65">
        <v>0.8194444444520097</v>
      </c>
      <c r="AN475" s="65">
        <v>0.81944444445200937</v>
      </c>
      <c r="AO475" s="65">
        <v>0.99999999999999978</v>
      </c>
      <c r="AP475" s="65">
        <v>0.99999999999999978</v>
      </c>
      <c r="AQ475" s="65">
        <v>0.91666666667574448</v>
      </c>
      <c r="AR475" s="65">
        <v>1</v>
      </c>
      <c r="AS475" s="65" t="e">
        <f>#VALUE!</f>
        <v>#VALUE!</v>
      </c>
      <c r="AT475" s="65" t="e">
        <f>#VALUE!</f>
        <v>#VALUE!</v>
      </c>
      <c r="AU475" s="65" t="e">
        <f>#VALUE!</f>
        <v>#VALUE!</v>
      </c>
      <c r="AV475" s="65" t="e">
        <f>#VALUE!</f>
        <v>#VALUE!</v>
      </c>
      <c r="AW475" s="65" t="e">
        <f>#VALUE!</f>
        <v>#VALUE!</v>
      </c>
      <c r="AX475" s="56" t="str">
        <f>IF('Opportunity List'!$AY475&lt;=0.1,"Early",IF(AND('Opportunity List'!$AY475&gt;0.1,'Opportunity List'!$AY475&lt;=0.25),"Establishing","Mature"))</f>
        <v>Mature</v>
      </c>
      <c r="AY475" s="105">
        <v>0.51999999999999991</v>
      </c>
      <c r="AZ475" s="11"/>
      <c r="BA475" s="11"/>
      <c r="BB475" s="11"/>
      <c r="BD475" s="11"/>
      <c r="BE475" s="11"/>
      <c r="BF475" s="11"/>
    </row>
    <row r="476" spans="1:58" x14ac:dyDescent="0.25">
      <c r="A476" s="104">
        <v>465</v>
      </c>
      <c r="B476" s="56" t="s">
        <v>231</v>
      </c>
      <c r="C476" s="56" t="s">
        <v>6</v>
      </c>
      <c r="D476" s="56" t="s">
        <v>191</v>
      </c>
      <c r="E476" s="56" t="s">
        <v>186</v>
      </c>
      <c r="F476" s="56" t="s">
        <v>2</v>
      </c>
      <c r="G476" s="56">
        <v>0</v>
      </c>
      <c r="H476" s="57">
        <v>0</v>
      </c>
      <c r="I476" s="56" t="s">
        <v>192</v>
      </c>
      <c r="J476" s="59">
        <v>5.6492641778319364</v>
      </c>
      <c r="K476" s="59">
        <f>('Opportunity List'!$J476*Convert_PJ_to_MWh)/1000</f>
        <v>1569.240049397773</v>
      </c>
      <c r="L476" s="59">
        <v>9869.4342729419677</v>
      </c>
      <c r="M476" s="59">
        <f>'Opportunity List'!$N476/Convert_GJ_to_MWh</f>
        <v>572.39999954208008</v>
      </c>
      <c r="N476" s="59">
        <v>159</v>
      </c>
      <c r="O476" s="60">
        <v>0.32000000000000006</v>
      </c>
      <c r="P476" s="59">
        <f>'Opportunity List'!$L476*'Opportunity List'!$O476</f>
        <v>3158.2189673414305</v>
      </c>
      <c r="Q476" s="60">
        <v>0.19</v>
      </c>
      <c r="R476" s="59">
        <f>'Opportunity List'!$J476*'Opportunity List'!$Q476*Convert_PJ_to_MWh</f>
        <v>298155.60938557686</v>
      </c>
      <c r="S476" s="60">
        <v>6.5638775626783552E-2</v>
      </c>
      <c r="T476" s="59">
        <v>17</v>
      </c>
      <c r="U476" s="59">
        <v>0</v>
      </c>
      <c r="V476" s="59">
        <f>(('Opportunity List'!$R476*'Opportunity List'!$S476)*'Opportunity List'!$O476)*'Opportunity List'!$T476</f>
        <v>106463.8961560178</v>
      </c>
      <c r="W476" s="59">
        <f>'Opportunity List'!$Y476*'Opportunity List'!$P476</f>
        <v>6262.5821268245754</v>
      </c>
      <c r="X476" s="59">
        <f>IF('Opportunity List'!$P476=0,0,IF(OR('Opportunity List'!$A476={600,601}),4.52,IF(OR('Opportunity List'!$A476={602,603,604,605}),1.9,('Opportunity List'!$V476/'Opportunity List'!$P476))))</f>
        <v>33.710105998647222</v>
      </c>
      <c r="Y476" s="59">
        <f>IF('Opportunity List'!$X476=0,0,'Opportunity List'!$X476/'Opportunity List'!$T476)</f>
        <v>1.9829474116851307</v>
      </c>
      <c r="Z476" s="61">
        <f>'Opportunity List'!$W476*'Opportunity List'!$H476</f>
        <v>0</v>
      </c>
      <c r="AA476" s="61">
        <f>'Opportunity List'!$Z476+'Opportunity List'!$W476</f>
        <v>6262.5821268245754</v>
      </c>
      <c r="AB476" s="61">
        <f>IF('Opportunity List'!$F476="Electricity", 'Opportunity List'!$W476, 0)+IF('Opportunity List'!$G476="Electricity",'Opportunity List'!$Z476,0)</f>
        <v>6262.5821268245754</v>
      </c>
      <c r="AC476" s="61">
        <f>IF('Opportunity List'!$F476="Natural Gas",'Opportunity List'!$W476, 0)+IF('Opportunity List'!$G476="Natural Gas",'Opportunity List'!$Z476,0)</f>
        <v>0</v>
      </c>
      <c r="AD476" s="61">
        <f>'Opportunity List'!$Y476*VLOOKUP('Opportunity List'!$T476,'Discount rate'!$B$4:$D$45,3,FALSE)</f>
        <v>21.342905176092639</v>
      </c>
      <c r="AE476" s="59">
        <v>248.00200400801606</v>
      </c>
      <c r="AF476" s="62" t="s">
        <v>164</v>
      </c>
      <c r="AG476" s="63">
        <v>0</v>
      </c>
      <c r="AH476" s="64">
        <f>'Opportunity List'!$AG476*VLOOKUP('Opportunity List'!$T476,'Discount rate'!$B$4:$D$45,3,FALSE)</f>
        <v>0</v>
      </c>
      <c r="AI476" s="59">
        <f>'Opportunity List'!$AE476-'Opportunity List'!$AH476</f>
        <v>248.00200400801606</v>
      </c>
      <c r="AJ476" s="64">
        <f>'Opportunity List'!$AI476/'Opportunity List'!$AD476</f>
        <v>11.619880328467032</v>
      </c>
      <c r="AK476" s="59">
        <f>'Opportunity List'!$P476*'Opportunity List'!$AE476</f>
        <v>783244.63299680175</v>
      </c>
      <c r="AL476" s="59">
        <v>8760</v>
      </c>
      <c r="AM476" s="65">
        <v>0.8194444444520097</v>
      </c>
      <c r="AN476" s="65">
        <v>0.81944444445200937</v>
      </c>
      <c r="AO476" s="65">
        <v>0.99999999999999978</v>
      </c>
      <c r="AP476" s="65">
        <v>0.99999999999999978</v>
      </c>
      <c r="AQ476" s="65">
        <v>0.91666666667574448</v>
      </c>
      <c r="AR476" s="65">
        <v>1</v>
      </c>
      <c r="AS476" s="65" t="e">
        <f>#VALUE!</f>
        <v>#VALUE!</v>
      </c>
      <c r="AT476" s="65" t="e">
        <f>#VALUE!</f>
        <v>#VALUE!</v>
      </c>
      <c r="AU476" s="65" t="e">
        <f>#VALUE!</f>
        <v>#VALUE!</v>
      </c>
      <c r="AV476" s="65" t="e">
        <f>#VALUE!</f>
        <v>#VALUE!</v>
      </c>
      <c r="AW476" s="65" t="e">
        <f>#VALUE!</f>
        <v>#VALUE!</v>
      </c>
      <c r="AX476" s="56" t="str">
        <f>IF('Opportunity List'!$AY476&lt;=0.1,"Early",IF(AND('Opportunity List'!$AY476&gt;0.1,'Opportunity List'!$AY476&lt;=0.25),"Establishing","Mature"))</f>
        <v>Mature</v>
      </c>
      <c r="AY476" s="105">
        <v>0.67999999999999994</v>
      </c>
      <c r="AZ476" s="11"/>
      <c r="BA476" s="11"/>
      <c r="BB476" s="11"/>
      <c r="BD476" s="11"/>
      <c r="BE476" s="11"/>
      <c r="BF476" s="11"/>
    </row>
    <row r="477" spans="1:58" x14ac:dyDescent="0.25">
      <c r="A477" s="104">
        <v>486</v>
      </c>
      <c r="B477" s="56" t="s">
        <v>307</v>
      </c>
      <c r="C477" s="56" t="s">
        <v>6</v>
      </c>
      <c r="D477" s="56" t="s">
        <v>191</v>
      </c>
      <c r="E477" s="56" t="s">
        <v>186</v>
      </c>
      <c r="F477" s="56" t="s">
        <v>2</v>
      </c>
      <c r="G477" s="56">
        <v>0</v>
      </c>
      <c r="H477" s="57">
        <v>0</v>
      </c>
      <c r="I477" s="56" t="s">
        <v>192</v>
      </c>
      <c r="J477" s="59">
        <v>5.6492641778319364</v>
      </c>
      <c r="K477" s="59">
        <f>('Opportunity List'!$J477*Convert_PJ_to_MWh)/1000</f>
        <v>1569.240049397773</v>
      </c>
      <c r="L477" s="59">
        <v>9869.4342729419677</v>
      </c>
      <c r="M477" s="59">
        <f>'Opportunity List'!$N477/Convert_GJ_to_MWh</f>
        <v>572.39999954208008</v>
      </c>
      <c r="N477" s="59">
        <v>159</v>
      </c>
      <c r="O477" s="60">
        <v>0.48</v>
      </c>
      <c r="P477" s="59">
        <f>'Opportunity List'!$L477*'Opportunity List'!$O477</f>
        <v>4737.3284510121439</v>
      </c>
      <c r="Q477" s="60">
        <v>0.19</v>
      </c>
      <c r="R477" s="59">
        <f>'Opportunity List'!$J477*'Opportunity List'!$Q477*Convert_PJ_to_MWh</f>
        <v>298155.60938557686</v>
      </c>
      <c r="S477" s="60">
        <v>0.17694029222767721</v>
      </c>
      <c r="T477" s="59">
        <v>13</v>
      </c>
      <c r="U477" s="59">
        <v>0</v>
      </c>
      <c r="V477" s="59">
        <f>(('Opportunity List'!$R477*'Opportunity List'!$S477)*'Opportunity List'!$O477)*'Opportunity List'!$T477</f>
        <v>329195.82168099209</v>
      </c>
      <c r="W477" s="59">
        <f>'Opportunity List'!$Y477*'Opportunity List'!$P477</f>
        <v>25322.755513922468</v>
      </c>
      <c r="X477" s="59">
        <f>IF('Opportunity List'!$P477=0,0,IF(OR('Opportunity List'!$A477={600,601}),4.52,IF(OR('Opportunity List'!$A477={602,603,604,605}),1.9,('Opportunity List'!$V477/'Opportunity List'!$P477))))</f>
        <v>69.489760966575673</v>
      </c>
      <c r="Y477" s="59">
        <f>IF('Opportunity List'!$X477=0,0,'Opportunity List'!$X477/'Opportunity List'!$T477)</f>
        <v>5.3453662281981291</v>
      </c>
      <c r="Z477" s="61">
        <f>'Opportunity List'!$W477*'Opportunity List'!$H477</f>
        <v>0</v>
      </c>
      <c r="AA477" s="61">
        <f>'Opportunity List'!$Z477+'Opportunity List'!$W477</f>
        <v>25322.755513922468</v>
      </c>
      <c r="AB477" s="61">
        <f>IF('Opportunity List'!$F477="Electricity", 'Opportunity List'!$W477, 0)+IF('Opportunity List'!$G477="Electricity",'Opportunity List'!$Z477,0)</f>
        <v>25322.755513922468</v>
      </c>
      <c r="AC477" s="61">
        <f>IF('Opportunity List'!$F477="Natural Gas",'Opportunity List'!$W477, 0)+IF('Opportunity List'!$G477="Natural Gas",'Opportunity List'!$Z477,0)</f>
        <v>0</v>
      </c>
      <c r="AD477" s="61">
        <f>'Opportunity List'!$Y477*VLOOKUP('Opportunity List'!$T477,'Discount rate'!$B$4:$D$45,3,FALSE)</f>
        <v>50.020070264653235</v>
      </c>
      <c r="AE477" s="59">
        <v>5971.8416833667343</v>
      </c>
      <c r="AF477" s="62" t="s">
        <v>164</v>
      </c>
      <c r="AG477" s="63">
        <v>0</v>
      </c>
      <c r="AH477" s="64">
        <f>'Opportunity List'!$AG477*VLOOKUP('Opportunity List'!$T477,'Discount rate'!$B$4:$D$45,3,FALSE)</f>
        <v>0</v>
      </c>
      <c r="AI477" s="59">
        <f>'Opportunity List'!$AE477-'Opportunity List'!$AH477</f>
        <v>5971.8416833667343</v>
      </c>
      <c r="AJ477" s="64">
        <f>'Opportunity List'!$AI477/'Opportunity List'!$AD477</f>
        <v>119.38891032679628</v>
      </c>
      <c r="AK477" s="59">
        <f>'Opportunity List'!$P477*'Opportunity List'!$AE477</f>
        <v>28290575.511553485</v>
      </c>
      <c r="AL477" s="59">
        <v>8760</v>
      </c>
      <c r="AM477" s="65">
        <v>0.8194444444520097</v>
      </c>
      <c r="AN477" s="65">
        <v>0.81944444445200937</v>
      </c>
      <c r="AO477" s="65">
        <v>0.99999999999999978</v>
      </c>
      <c r="AP477" s="65">
        <v>0.99999999999999978</v>
      </c>
      <c r="AQ477" s="65">
        <v>0.91666666667574448</v>
      </c>
      <c r="AR477" s="65">
        <v>1</v>
      </c>
      <c r="AS477" s="65" t="e">
        <f>#VALUE!</f>
        <v>#VALUE!</v>
      </c>
      <c r="AT477" s="65" t="e">
        <f>#VALUE!</f>
        <v>#VALUE!</v>
      </c>
      <c r="AU477" s="65" t="e">
        <f>#VALUE!</f>
        <v>#VALUE!</v>
      </c>
      <c r="AV477" s="65" t="e">
        <f>#VALUE!</f>
        <v>#VALUE!</v>
      </c>
      <c r="AW477" s="65" t="e">
        <f>#VALUE!</f>
        <v>#VALUE!</v>
      </c>
      <c r="AX477" s="56" t="str">
        <f>IF('Opportunity List'!$AY477&lt;=0.1,"Early",IF(AND('Opportunity List'!$AY477&gt;0.1,'Opportunity List'!$AY477&lt;=0.25),"Establishing","Mature"))</f>
        <v>Mature</v>
      </c>
      <c r="AY477" s="105">
        <v>0.52</v>
      </c>
      <c r="AZ477" s="11"/>
      <c r="BA477" s="11"/>
      <c r="BB477" s="11"/>
      <c r="BD477" s="11"/>
      <c r="BE477" s="11"/>
      <c r="BF477" s="11"/>
    </row>
    <row r="478" spans="1:58" x14ac:dyDescent="0.25">
      <c r="A478" s="104">
        <v>476</v>
      </c>
      <c r="B478" s="56" t="s">
        <v>312</v>
      </c>
      <c r="C478" s="56" t="s">
        <v>6</v>
      </c>
      <c r="D478" s="56" t="s">
        <v>191</v>
      </c>
      <c r="E478" s="56" t="s">
        <v>173</v>
      </c>
      <c r="F478" s="56" t="s">
        <v>2</v>
      </c>
      <c r="G478" s="56">
        <v>0</v>
      </c>
      <c r="H478" s="57">
        <v>0</v>
      </c>
      <c r="I478" s="56" t="s">
        <v>192</v>
      </c>
      <c r="J478" s="59">
        <v>5.6492641778319364</v>
      </c>
      <c r="K478" s="59">
        <f>('Opportunity List'!$J478*Convert_PJ_to_MWh)/1000</f>
        <v>1569.240049397773</v>
      </c>
      <c r="L478" s="59">
        <v>9869.4342729419677</v>
      </c>
      <c r="M478" s="59">
        <f>'Opportunity List'!$N478/Convert_GJ_to_MWh</f>
        <v>572.39999954208008</v>
      </c>
      <c r="N478" s="59">
        <v>159</v>
      </c>
      <c r="O478" s="60">
        <v>0.16000000000000003</v>
      </c>
      <c r="P478" s="59">
        <f>'Opportunity List'!$L478*'Opportunity List'!$O478</f>
        <v>1579.1094836707152</v>
      </c>
      <c r="Q478" s="60">
        <v>0.11</v>
      </c>
      <c r="R478" s="59">
        <f>'Opportunity List'!$J478*'Opportunity List'!$Q478*Convert_PJ_to_MWh</f>
        <v>172616.40543375502</v>
      </c>
      <c r="S478" s="60">
        <v>0.65777102235897567</v>
      </c>
      <c r="T478" s="59">
        <v>20</v>
      </c>
      <c r="U478" s="59">
        <v>0</v>
      </c>
      <c r="V478" s="59">
        <f>(('Opportunity List'!$R478*'Opportunity List'!$S478)*'Opportunity List'!$O478)*'Opportunity List'!$T478</f>
        <v>363334.62232989602</v>
      </c>
      <c r="W478" s="59">
        <f>'Opportunity List'!$Y478*'Opportunity List'!$P478</f>
        <v>18166.731116494804</v>
      </c>
      <c r="X478" s="59">
        <f>IF('Opportunity List'!$P478=0,0,IF(OR('Opportunity List'!$A478={600,601}),4.52,IF(OR('Opportunity List'!$A478={602,603,604,605}),1.9,('Opportunity List'!$V478/'Opportunity List'!$P478))))</f>
        <v>230.0883036211697</v>
      </c>
      <c r="Y478" s="59">
        <f>IF('Opportunity List'!$X478=0,0,'Opportunity List'!$X478/'Opportunity List'!$T478)</f>
        <v>11.504415181058485</v>
      </c>
      <c r="Z478" s="61">
        <f>'Opportunity List'!$W478*'Opportunity List'!$H478</f>
        <v>0</v>
      </c>
      <c r="AA478" s="61">
        <f>'Opportunity List'!$Z478+'Opportunity List'!$W478</f>
        <v>18166.731116494804</v>
      </c>
      <c r="AB478" s="61">
        <f>IF('Opportunity List'!$F478="Electricity", 'Opportunity List'!$W478, 0)+IF('Opportunity List'!$G478="Electricity",'Opportunity List'!$Z478,0)</f>
        <v>18166.731116494804</v>
      </c>
      <c r="AC478" s="61">
        <f>IF('Opportunity List'!$F478="Natural Gas",'Opportunity List'!$W478, 0)+IF('Opportunity List'!$G478="Natural Gas",'Opportunity List'!$Z478,0)</f>
        <v>0</v>
      </c>
      <c r="AD478" s="61">
        <f>'Opportunity List'!$Y478*VLOOKUP('Opportunity List'!$T478,'Discount rate'!$B$4:$D$45,3,FALSE)</f>
        <v>133.38235349552448</v>
      </c>
      <c r="AE478" s="59">
        <v>8331.935871743488</v>
      </c>
      <c r="AF478" s="62" t="s">
        <v>168</v>
      </c>
      <c r="AG478" s="63">
        <v>0</v>
      </c>
      <c r="AH478" s="64">
        <f>'Opportunity List'!$AG478*VLOOKUP('Opportunity List'!$T478,'Discount rate'!$B$4:$D$45,3,FALSE)</f>
        <v>0</v>
      </c>
      <c r="AI478" s="59">
        <f>'Opportunity List'!$AE478-'Opportunity List'!$AH478</f>
        <v>8331.935871743488</v>
      </c>
      <c r="AJ478" s="64">
        <f>'Opportunity List'!$AI478/'Opportunity List'!$AD478</f>
        <v>62.466553133830089</v>
      </c>
      <c r="AK478" s="59">
        <f>'Opportunity List'!$P478*'Opportunity List'!$AE478</f>
        <v>13157038.952406369</v>
      </c>
      <c r="AL478" s="59">
        <v>8760</v>
      </c>
      <c r="AM478" s="65" t="s">
        <v>175</v>
      </c>
      <c r="AN478" s="65" t="s">
        <v>175</v>
      </c>
      <c r="AO478" s="65" t="s">
        <v>175</v>
      </c>
      <c r="AP478" s="65" t="s">
        <v>175</v>
      </c>
      <c r="AQ478" s="65" t="s">
        <v>175</v>
      </c>
      <c r="AR478" s="65" t="s">
        <v>175</v>
      </c>
      <c r="AS478" s="65" t="e">
        <f>#VALUE!</f>
        <v>#VALUE!</v>
      </c>
      <c r="AT478" s="65" t="e">
        <f>#VALUE!</f>
        <v>#VALUE!</v>
      </c>
      <c r="AU478" s="65" t="e">
        <f>#VALUE!</f>
        <v>#VALUE!</v>
      </c>
      <c r="AV478" s="65" t="e">
        <f>#VALUE!</f>
        <v>#VALUE!</v>
      </c>
      <c r="AW478" s="65" t="e">
        <f>#VALUE!</f>
        <v>#VALUE!</v>
      </c>
      <c r="AX478" s="56" t="str">
        <f>IF('Opportunity List'!$AY478&lt;=0.1,"Early",IF(AND('Opportunity List'!$AY478&gt;0.1,'Opportunity List'!$AY478&lt;=0.25),"Establishing","Mature"))</f>
        <v>Establishing</v>
      </c>
      <c r="AY478" s="105">
        <v>0.25</v>
      </c>
      <c r="AZ478" s="11"/>
      <c r="BA478" s="11"/>
      <c r="BB478" s="11"/>
      <c r="BD478" s="11"/>
      <c r="BE478" s="11"/>
      <c r="BF478" s="11"/>
    </row>
    <row r="479" spans="1:58" x14ac:dyDescent="0.25">
      <c r="A479" s="104">
        <v>468</v>
      </c>
      <c r="B479" s="56" t="s">
        <v>240</v>
      </c>
      <c r="C479" s="56" t="s">
        <v>6</v>
      </c>
      <c r="D479" s="56" t="s">
        <v>191</v>
      </c>
      <c r="E479" s="56" t="s">
        <v>241</v>
      </c>
      <c r="F479" s="56" t="s">
        <v>2</v>
      </c>
      <c r="G479" s="56">
        <v>0</v>
      </c>
      <c r="H479" s="57">
        <v>0</v>
      </c>
      <c r="I479" s="56" t="s">
        <v>192</v>
      </c>
      <c r="J479" s="59">
        <v>5.6492641778319364</v>
      </c>
      <c r="K479" s="59">
        <f>('Opportunity List'!$J479*Convert_PJ_to_MWh)/1000</f>
        <v>1569.240049397773</v>
      </c>
      <c r="L479" s="59">
        <v>9869.4342729419677</v>
      </c>
      <c r="M479" s="59">
        <f>'Opportunity List'!$N479/Convert_GJ_to_MWh</f>
        <v>572.39999954208008</v>
      </c>
      <c r="N479" s="59">
        <v>159</v>
      </c>
      <c r="O479" s="60">
        <v>0.36000000000000004</v>
      </c>
      <c r="P479" s="59">
        <f>'Opportunity List'!$L479*'Opportunity List'!$O479</f>
        <v>3552.9963382591086</v>
      </c>
      <c r="Q479" s="60">
        <v>7.0000000000000007E-2</v>
      </c>
      <c r="R479" s="59">
        <f>'Opportunity List'!$J479*'Opportunity List'!$Q479*Convert_PJ_to_MWh</f>
        <v>109846.80345784411</v>
      </c>
      <c r="S479" s="60">
        <v>0.43734675824730673</v>
      </c>
      <c r="T479" s="59">
        <v>14</v>
      </c>
      <c r="U479" s="59">
        <v>0</v>
      </c>
      <c r="V479" s="59">
        <f>(('Opportunity List'!$R479*'Opportunity List'!$S479)*'Opportunity List'!$O479)*'Opportunity List'!$T479</f>
        <v>242127.36271643054</v>
      </c>
      <c r="W479" s="59">
        <f>'Opportunity List'!$Y479*'Opportunity List'!$P479</f>
        <v>17294.811622602181</v>
      </c>
      <c r="X479" s="59">
        <f>IF('Opportunity List'!$P479=0,0,IF(OR('Opportunity List'!$A479={600,601}),4.52,IF(OR('Opportunity List'!$A479={602,603,604,605}),1.9,('Opportunity List'!$V479/'Opportunity List'!$P479))))</f>
        <v>68.147371870095341</v>
      </c>
      <c r="Y479" s="59">
        <f>IF('Opportunity List'!$X479=0,0,'Opportunity List'!$X479/'Opportunity List'!$T479)</f>
        <v>4.8676694192925245</v>
      </c>
      <c r="Z479" s="61">
        <f>'Opportunity List'!$W479*'Opportunity List'!$H479</f>
        <v>0</v>
      </c>
      <c r="AA479" s="61">
        <f>'Opportunity List'!$Z479+'Opportunity List'!$W479</f>
        <v>17294.811622602181</v>
      </c>
      <c r="AB479" s="61">
        <f>IF('Opportunity List'!$F479="Electricity", 'Opportunity List'!$W479, 0)+IF('Opportunity List'!$G479="Electricity",'Opportunity List'!$Z479,0)</f>
        <v>17294.811622602181</v>
      </c>
      <c r="AC479" s="61">
        <f>IF('Opportunity List'!$F479="Natural Gas",'Opportunity List'!$W479, 0)+IF('Opportunity List'!$G479="Natural Gas",'Opportunity List'!$Z479,0)</f>
        <v>0</v>
      </c>
      <c r="AD479" s="61">
        <f>'Opportunity List'!$Y479*VLOOKUP('Opportunity List'!$T479,'Discount rate'!$B$4:$D$45,3,FALSE)</f>
        <v>47.437716489551001</v>
      </c>
      <c r="AE479" s="59">
        <v>2403.1743486973951</v>
      </c>
      <c r="AF479" s="62" t="s">
        <v>168</v>
      </c>
      <c r="AG479" s="63">
        <v>0</v>
      </c>
      <c r="AH479" s="64">
        <f>'Opportunity List'!$AG479*VLOOKUP('Opportunity List'!$T479,'Discount rate'!$B$4:$D$45,3,FALSE)</f>
        <v>0</v>
      </c>
      <c r="AI479" s="59">
        <f>'Opportunity List'!$AE479-'Opportunity List'!$AH479</f>
        <v>2403.1743486973951</v>
      </c>
      <c r="AJ479" s="64">
        <f>'Opportunity List'!$AI479/'Opportunity List'!$AD479</f>
        <v>50.659570623023917</v>
      </c>
      <c r="AK479" s="59">
        <f>'Opportunity List'!$P479*'Opportunity List'!$AE479</f>
        <v>8538469.6611200627</v>
      </c>
      <c r="AL479" s="59">
        <v>7668</v>
      </c>
      <c r="AM479" s="65">
        <v>1.0000000000000004</v>
      </c>
      <c r="AN479" s="65">
        <v>1.0000000000000009</v>
      </c>
      <c r="AO479" s="65">
        <v>1.0000000000000002</v>
      </c>
      <c r="AP479" s="65">
        <v>1</v>
      </c>
      <c r="AQ479" s="65">
        <v>1</v>
      </c>
      <c r="AR479" s="65">
        <v>1</v>
      </c>
      <c r="AS479" s="65" t="e">
        <f>#VALUE!</f>
        <v>#VALUE!</v>
      </c>
      <c r="AT479" s="65" t="e">
        <f>#VALUE!</f>
        <v>#VALUE!</v>
      </c>
      <c r="AU479" s="65" t="e">
        <f>#VALUE!</f>
        <v>#VALUE!</v>
      </c>
      <c r="AV479" s="65" t="e">
        <f>#VALUE!</f>
        <v>#VALUE!</v>
      </c>
      <c r="AW479" s="65" t="e">
        <f>#VALUE!</f>
        <v>#VALUE!</v>
      </c>
      <c r="AX479" s="56" t="str">
        <f>IF('Opportunity List'!$AY479&lt;=0.1,"Early",IF(AND('Opportunity List'!$AY479&gt;0.1,'Opportunity List'!$AY479&lt;=0.25),"Establishing","Mature"))</f>
        <v>Establishing</v>
      </c>
      <c r="AY479" s="105">
        <v>0.25</v>
      </c>
      <c r="AZ479" s="11"/>
      <c r="BA479" s="11"/>
      <c r="BB479" s="11"/>
      <c r="BD479" s="11"/>
      <c r="BE479" s="11"/>
      <c r="BF479" s="11"/>
    </row>
    <row r="480" spans="1:58" x14ac:dyDescent="0.25">
      <c r="A480" s="104">
        <v>472</v>
      </c>
      <c r="B480" s="56" t="s">
        <v>260</v>
      </c>
      <c r="C480" s="56" t="s">
        <v>6</v>
      </c>
      <c r="D480" s="56" t="s">
        <v>216</v>
      </c>
      <c r="E480" s="56" t="s">
        <v>201</v>
      </c>
      <c r="F480" s="56" t="s">
        <v>2</v>
      </c>
      <c r="G480" s="56">
        <v>0</v>
      </c>
      <c r="H480" s="57">
        <v>0</v>
      </c>
      <c r="I480" s="56" t="s">
        <v>192</v>
      </c>
      <c r="J480" s="59">
        <v>7.9856831971580782</v>
      </c>
      <c r="K480" s="59">
        <f>('Opportunity List'!$J480*Convert_PJ_to_MWh)/1000</f>
        <v>2218.2453325439287</v>
      </c>
      <c r="L480" s="59">
        <v>5545.613331359822</v>
      </c>
      <c r="M480" s="59">
        <f>'Opportunity List'!$N480/Convert_GJ_to_MWh</f>
        <v>1439.9999988480001</v>
      </c>
      <c r="N480" s="59">
        <v>400</v>
      </c>
      <c r="O480" s="60">
        <v>0.24</v>
      </c>
      <c r="P480" s="59">
        <f>'Opportunity List'!$L480*'Opportunity List'!$O480</f>
        <v>1330.9471995263573</v>
      </c>
      <c r="Q480" s="60">
        <v>0.04</v>
      </c>
      <c r="R480" s="59">
        <f>'Opportunity List'!$J480*'Opportunity List'!$Q480*Convert_PJ_to_MWh</f>
        <v>88729.813301757138</v>
      </c>
      <c r="S480" s="60">
        <v>1</v>
      </c>
      <c r="T480" s="59">
        <v>17</v>
      </c>
      <c r="U480" s="59">
        <v>0</v>
      </c>
      <c r="V480" s="59">
        <f>(('Opportunity List'!$R480*'Opportunity List'!$S480)*'Opportunity List'!$O480)*'Opportunity List'!$T480</f>
        <v>362017.6382711691</v>
      </c>
      <c r="W480" s="59">
        <f>'Opportunity List'!$Y480*'Opportunity List'!$P480</f>
        <v>21295.155192421713</v>
      </c>
      <c r="X480" s="59">
        <f>IF('Opportunity List'!$P480=0,0,IF(OR('Opportunity List'!$A480={600,601}),4.52,IF(OR('Opportunity List'!$A480={602,603,604,605}),1.9,('Opportunity List'!$V480/'Opportunity List'!$P480))))</f>
        <v>271.99999999999994</v>
      </c>
      <c r="Y480" s="59">
        <f>IF('Opportunity List'!$X480=0,0,'Opportunity List'!$X480/'Opportunity List'!$T480)</f>
        <v>15.999999999999996</v>
      </c>
      <c r="Z480" s="61">
        <f>'Opportunity List'!$W480*'Opportunity List'!$H480</f>
        <v>0</v>
      </c>
      <c r="AA480" s="61">
        <f>'Opportunity List'!$Z480+'Opportunity List'!$W480</f>
        <v>21295.155192421713</v>
      </c>
      <c r="AB480" s="61">
        <f>IF('Opportunity List'!$F480="Electricity", 'Opportunity List'!$W480, 0)+IF('Opportunity List'!$G480="Electricity",'Opportunity List'!$Z480,0)</f>
        <v>21295.155192421713</v>
      </c>
      <c r="AC480" s="61">
        <f>IF('Opportunity List'!$F480="Natural Gas",'Opportunity List'!$W480, 0)+IF('Opportunity List'!$G480="Natural Gas",'Opportunity List'!$Z480,0)</f>
        <v>0</v>
      </c>
      <c r="AD480" s="61">
        <f>'Opportunity List'!$Y480*VLOOKUP('Opportunity List'!$T480,'Discount rate'!$B$4:$D$45,3,FALSE)</f>
        <v>172.21156789391765</v>
      </c>
      <c r="AE480" s="59">
        <v>17124.945891783569</v>
      </c>
      <c r="AF480" s="62" t="s">
        <v>164</v>
      </c>
      <c r="AG480" s="63">
        <v>0</v>
      </c>
      <c r="AH480" s="64">
        <f>'Opportunity List'!$AG480*VLOOKUP('Opportunity List'!$T480,'Discount rate'!$B$4:$D$45,3,FALSE)</f>
        <v>0</v>
      </c>
      <c r="AI480" s="59">
        <f>'Opportunity List'!$AE480-'Opportunity List'!$AH480</f>
        <v>17124.945891783569</v>
      </c>
      <c r="AJ480" s="64">
        <f>'Opportunity List'!$AI480/'Opportunity List'!$AD480</f>
        <v>99.441321516406717</v>
      </c>
      <c r="AK480" s="59">
        <f>'Opportunity List'!$P480*'Opportunity List'!$AE480</f>
        <v>22792398.776709739</v>
      </c>
      <c r="AL480" s="59">
        <v>6264</v>
      </c>
      <c r="AM480" s="65">
        <v>0.45509486030856405</v>
      </c>
      <c r="AN480" s="65">
        <v>0.42737640104512264</v>
      </c>
      <c r="AO480" s="65">
        <v>0.66881644146936459</v>
      </c>
      <c r="AP480" s="65">
        <v>0.15051186353407772</v>
      </c>
      <c r="AQ480" s="65">
        <v>0.55444732611285719</v>
      </c>
      <c r="AR480" s="65">
        <v>0.12164461470806119</v>
      </c>
      <c r="AS480" s="65" t="e">
        <f>#VALUE!</f>
        <v>#VALUE!</v>
      </c>
      <c r="AT480" s="65" t="e">
        <f>#VALUE!</f>
        <v>#VALUE!</v>
      </c>
      <c r="AU480" s="65" t="e">
        <f>#VALUE!</f>
        <v>#VALUE!</v>
      </c>
      <c r="AV480" s="65" t="e">
        <f>#VALUE!</f>
        <v>#VALUE!</v>
      </c>
      <c r="AW480" s="65" t="e">
        <f>#VALUE!</f>
        <v>#VALUE!</v>
      </c>
      <c r="AX480" s="56" t="str">
        <f>IF('Opportunity List'!$AY480&lt;=0.1,"Early",IF(AND('Opportunity List'!$AY480&gt;0.1,'Opportunity List'!$AY480&lt;=0.25),"Establishing","Mature"))</f>
        <v>Establishing</v>
      </c>
      <c r="AY480" s="105">
        <v>0.25</v>
      </c>
      <c r="AZ480" s="11"/>
      <c r="BA480" s="11"/>
      <c r="BB480" s="11"/>
      <c r="BD480" s="11"/>
      <c r="BE480" s="11"/>
      <c r="BF480" s="11"/>
    </row>
    <row r="481" spans="1:58" x14ac:dyDescent="0.25">
      <c r="A481" s="104">
        <v>482</v>
      </c>
      <c r="B481" s="56" t="s">
        <v>212</v>
      </c>
      <c r="C481" s="56" t="s">
        <v>6</v>
      </c>
      <c r="D481" s="56" t="s">
        <v>216</v>
      </c>
      <c r="E481" s="56" t="s">
        <v>170</v>
      </c>
      <c r="F481" s="56" t="s">
        <v>2</v>
      </c>
      <c r="G481" s="56">
        <v>0</v>
      </c>
      <c r="H481" s="57">
        <v>0</v>
      </c>
      <c r="I481" s="56" t="s">
        <v>192</v>
      </c>
      <c r="J481" s="59">
        <v>7.9856831971580782</v>
      </c>
      <c r="K481" s="59">
        <f>('Opportunity List'!$J481*Convert_PJ_to_MWh)/1000</f>
        <v>2218.2453325439287</v>
      </c>
      <c r="L481" s="59">
        <v>5545.613331359822</v>
      </c>
      <c r="M481" s="59">
        <f>'Opportunity List'!$N481/Convert_GJ_to_MWh</f>
        <v>1439.9999988480001</v>
      </c>
      <c r="N481" s="59">
        <v>400</v>
      </c>
      <c r="O481" s="60">
        <v>0.32000000000000006</v>
      </c>
      <c r="P481" s="59">
        <f>'Opportunity List'!$L481*'Opportunity List'!$O481</f>
        <v>1774.5962660351433</v>
      </c>
      <c r="Q481" s="60">
        <v>0.06</v>
      </c>
      <c r="R481" s="59">
        <f>'Opportunity List'!$J481*'Opportunity List'!$Q481*Convert_PJ_to_MWh</f>
        <v>133094.7199526357</v>
      </c>
      <c r="S481" s="60">
        <v>0.82474381782458528</v>
      </c>
      <c r="T481" s="59">
        <v>12</v>
      </c>
      <c r="U481" s="59">
        <v>0</v>
      </c>
      <c r="V481" s="59">
        <f>(('Opportunity List'!$R481*'Opportunity List'!$S481)*'Opportunity List'!$O481)*'Opportunity List'!$T481</f>
        <v>421513.14226955827</v>
      </c>
      <c r="W481" s="59">
        <f>'Opportunity List'!$Y481*'Opportunity List'!$P481</f>
        <v>35126.095189129854</v>
      </c>
      <c r="X481" s="59">
        <f>IF('Opportunity List'!$P481=0,0,IF(OR('Opportunity List'!$A481={600,601}),4.52,IF(OR('Opportunity List'!$A481={602,603,604,605}),1.9,('Opportunity List'!$V481/'Opportunity List'!$P481))))</f>
        <v>237.52621953348051</v>
      </c>
      <c r="Y481" s="59">
        <f>IF('Opportunity List'!$X481=0,0,'Opportunity List'!$X481/'Opportunity List'!$T481)</f>
        <v>19.793851627790044</v>
      </c>
      <c r="Z481" s="61">
        <f>'Opportunity List'!$W481*'Opportunity List'!$H481</f>
        <v>0</v>
      </c>
      <c r="AA481" s="61">
        <f>'Opportunity List'!$Z481+'Opportunity List'!$W481</f>
        <v>35126.095189129854</v>
      </c>
      <c r="AB481" s="61">
        <f>IF('Opportunity List'!$F481="Electricity", 'Opportunity List'!$W481, 0)+IF('Opportunity List'!$G481="Electricity",'Opportunity List'!$Z481,0)</f>
        <v>35126.095189129854</v>
      </c>
      <c r="AC481" s="61">
        <f>IF('Opportunity List'!$F481="Natural Gas",'Opportunity List'!$W481, 0)+IF('Opportunity List'!$G481="Natural Gas",'Opportunity List'!$Z481,0)</f>
        <v>0</v>
      </c>
      <c r="AD481" s="61">
        <f>'Opportunity List'!$Y481*VLOOKUP('Opportunity List'!$T481,'Discount rate'!$B$4:$D$45,3,FALSE)</f>
        <v>177.01020570799815</v>
      </c>
      <c r="AE481" s="59">
        <v>17181.997995991987</v>
      </c>
      <c r="AF481" s="62" t="s">
        <v>164</v>
      </c>
      <c r="AG481" s="63">
        <v>0</v>
      </c>
      <c r="AH481" s="64">
        <f>'Opportunity List'!$AG481*VLOOKUP('Opportunity List'!$T481,'Discount rate'!$B$4:$D$45,3,FALSE)</f>
        <v>0</v>
      </c>
      <c r="AI481" s="59">
        <f>'Opportunity List'!$AE481-'Opportunity List'!$AH481</f>
        <v>17181.997995991987</v>
      </c>
      <c r="AJ481" s="64">
        <f>'Opportunity List'!$AI481/'Opportunity List'!$AD481</f>
        <v>97.067838135480031</v>
      </c>
      <c r="AK481" s="59">
        <f>'Opportunity List'!$P481*'Opportunity List'!$AE481</f>
        <v>30491109.486710697</v>
      </c>
      <c r="AL481" s="59">
        <v>6264</v>
      </c>
      <c r="AM481" s="65">
        <v>0.45509486030856405</v>
      </c>
      <c r="AN481" s="65">
        <v>0.42737640104512264</v>
      </c>
      <c r="AO481" s="65">
        <v>0.66881644146936459</v>
      </c>
      <c r="AP481" s="65">
        <v>0.15051186353407772</v>
      </c>
      <c r="AQ481" s="65">
        <v>0.55444732611285719</v>
      </c>
      <c r="AR481" s="65">
        <v>0.12164461470806119</v>
      </c>
      <c r="AS481" s="65" t="e">
        <f>#VALUE!</f>
        <v>#VALUE!</v>
      </c>
      <c r="AT481" s="65" t="e">
        <f>#VALUE!</f>
        <v>#VALUE!</v>
      </c>
      <c r="AU481" s="65" t="e">
        <f>#VALUE!</f>
        <v>#VALUE!</v>
      </c>
      <c r="AV481" s="65" t="e">
        <f>#VALUE!</f>
        <v>#VALUE!</v>
      </c>
      <c r="AW481" s="65" t="e">
        <f>#VALUE!</f>
        <v>#VALUE!</v>
      </c>
      <c r="AX481" s="56" t="str">
        <f>IF('Opportunity List'!$AY481&lt;=0.1,"Early",IF(AND('Opportunity List'!$AY481&gt;0.1,'Opportunity List'!$AY481&lt;=0.25),"Establishing","Mature"))</f>
        <v>Establishing</v>
      </c>
      <c r="AY481" s="105">
        <v>0.25</v>
      </c>
      <c r="AZ481" s="11"/>
      <c r="BA481" s="11"/>
      <c r="BB481" s="11"/>
      <c r="BD481" s="11"/>
      <c r="BE481" s="11"/>
      <c r="BF481" s="11"/>
    </row>
    <row r="482" spans="1:58" x14ac:dyDescent="0.25">
      <c r="A482" s="104">
        <v>478</v>
      </c>
      <c r="B482" s="56" t="s">
        <v>254</v>
      </c>
      <c r="C482" s="56" t="s">
        <v>6</v>
      </c>
      <c r="D482" s="56" t="s">
        <v>216</v>
      </c>
      <c r="E482" s="56" t="s">
        <v>170</v>
      </c>
      <c r="F482" s="56" t="s">
        <v>2</v>
      </c>
      <c r="G482" s="56">
        <v>0</v>
      </c>
      <c r="H482" s="57">
        <v>0</v>
      </c>
      <c r="I482" s="56" t="s">
        <v>192</v>
      </c>
      <c r="J482" s="59">
        <v>7.9856831971580782</v>
      </c>
      <c r="K482" s="59">
        <f>('Opportunity List'!$J482*Convert_PJ_to_MWh)/1000</f>
        <v>2218.2453325439287</v>
      </c>
      <c r="L482" s="59">
        <v>5545.613331359822</v>
      </c>
      <c r="M482" s="59">
        <f>'Opportunity List'!$N482/Convert_GJ_to_MWh</f>
        <v>1439.9999988480001</v>
      </c>
      <c r="N482" s="59">
        <v>400</v>
      </c>
      <c r="O482" s="60">
        <v>0.16000000000000003</v>
      </c>
      <c r="P482" s="59">
        <f>'Opportunity List'!$L482*'Opportunity List'!$O482</f>
        <v>887.29813301757167</v>
      </c>
      <c r="Q482" s="60">
        <v>0.06</v>
      </c>
      <c r="R482" s="59">
        <f>'Opportunity List'!$J482*'Opportunity List'!$Q482*Convert_PJ_to_MWh</f>
        <v>133094.7199526357</v>
      </c>
      <c r="S482" s="60">
        <v>1</v>
      </c>
      <c r="T482" s="59">
        <v>13</v>
      </c>
      <c r="U482" s="59">
        <v>0</v>
      </c>
      <c r="V482" s="59">
        <f>(('Opportunity List'!$R482*'Opportunity List'!$S482)*'Opportunity List'!$O482)*'Opportunity List'!$T482</f>
        <v>276837.01750148233</v>
      </c>
      <c r="W482" s="59">
        <f>'Opportunity List'!$Y482*'Opportunity List'!$P482</f>
        <v>21295.155192421716</v>
      </c>
      <c r="X482" s="59">
        <f>IF('Opportunity List'!$P482=0,0,IF(OR('Opportunity List'!$A482={600,601}),4.52,IF(OR('Opportunity List'!$A482={602,603,604,605}),1.9,('Opportunity List'!$V482/'Opportunity List'!$P482))))</f>
        <v>311.99999999999994</v>
      </c>
      <c r="Y482" s="59">
        <f>IF('Opportunity List'!$X482=0,0,'Opportunity List'!$X482/'Opportunity List'!$T482)</f>
        <v>23.999999999999996</v>
      </c>
      <c r="Z482" s="61">
        <f>'Opportunity List'!$W482*'Opportunity List'!$H482</f>
        <v>0</v>
      </c>
      <c r="AA482" s="61">
        <f>'Opportunity List'!$Z482+'Opportunity List'!$W482</f>
        <v>21295.155192421716</v>
      </c>
      <c r="AB482" s="61">
        <f>IF('Opportunity List'!$F482="Electricity", 'Opportunity List'!$W482, 0)+IF('Opportunity List'!$G482="Electricity",'Opportunity List'!$Z482,0)</f>
        <v>21295.155192421716</v>
      </c>
      <c r="AC482" s="61">
        <f>IF('Opportunity List'!$F482="Natural Gas",'Opportunity List'!$W482, 0)+IF('Opportunity List'!$G482="Natural Gas",'Opportunity List'!$Z482,0)</f>
        <v>0</v>
      </c>
      <c r="AD482" s="61">
        <f>'Opportunity List'!$Y482*VLOOKUP('Opportunity List'!$T482,'Discount rate'!$B$4:$D$45,3,FALSE)</f>
        <v>224.58361786678705</v>
      </c>
      <c r="AE482" s="59">
        <v>36809.086172344694</v>
      </c>
      <c r="AF482" s="62" t="s">
        <v>168</v>
      </c>
      <c r="AG482" s="63">
        <v>0</v>
      </c>
      <c r="AH482" s="64">
        <f>'Opportunity List'!$AG482*VLOOKUP('Opportunity List'!$T482,'Discount rate'!$B$4:$D$45,3,FALSE)</f>
        <v>0</v>
      </c>
      <c r="AI482" s="59">
        <f>'Opportunity List'!$AE482-'Opportunity List'!$AH482</f>
        <v>36809.086172344694</v>
      </c>
      <c r="AJ482" s="64">
        <f>'Opportunity List'!$AI482/'Opportunity List'!$AD482</f>
        <v>163.89924840456615</v>
      </c>
      <c r="AK482" s="59">
        <f>'Opportunity List'!$P482*'Opportunity List'!$AE482</f>
        <v>32660633.438804362</v>
      </c>
      <c r="AL482" s="59">
        <v>6264</v>
      </c>
      <c r="AM482" s="65">
        <v>0.45509486030856405</v>
      </c>
      <c r="AN482" s="65">
        <v>0.42737640104512264</v>
      </c>
      <c r="AO482" s="65">
        <v>0.66881644146936459</v>
      </c>
      <c r="AP482" s="65">
        <v>0.15051186353407772</v>
      </c>
      <c r="AQ482" s="65">
        <v>0.55444732611285719</v>
      </c>
      <c r="AR482" s="65">
        <v>0.12164461470806119</v>
      </c>
      <c r="AS482" s="65" t="e">
        <f>#VALUE!</f>
        <v>#VALUE!</v>
      </c>
      <c r="AT482" s="65" t="e">
        <f>#VALUE!</f>
        <v>#VALUE!</v>
      </c>
      <c r="AU482" s="65" t="e">
        <f>#VALUE!</f>
        <v>#VALUE!</v>
      </c>
      <c r="AV482" s="65" t="e">
        <f>#VALUE!</f>
        <v>#VALUE!</v>
      </c>
      <c r="AW482" s="65" t="e">
        <f>#VALUE!</f>
        <v>#VALUE!</v>
      </c>
      <c r="AX482" s="56" t="str">
        <f>IF('Opportunity List'!$AY482&lt;=0.1,"Early",IF(AND('Opportunity List'!$AY482&gt;0.1,'Opportunity List'!$AY482&lt;=0.25),"Establishing","Mature"))</f>
        <v>Establishing</v>
      </c>
      <c r="AY482" s="105">
        <v>0.25</v>
      </c>
      <c r="AZ482" s="11"/>
      <c r="BA482" s="11"/>
      <c r="BB482" s="11"/>
      <c r="BD482" s="11"/>
      <c r="BE482" s="11"/>
      <c r="BF482" s="11"/>
    </row>
    <row r="483" spans="1:58" x14ac:dyDescent="0.25">
      <c r="A483" s="104">
        <v>488</v>
      </c>
      <c r="B483" s="56" t="s">
        <v>267</v>
      </c>
      <c r="C483" s="56" t="s">
        <v>6</v>
      </c>
      <c r="D483" s="56" t="s">
        <v>216</v>
      </c>
      <c r="E483" s="56" t="s">
        <v>170</v>
      </c>
      <c r="F483" s="56" t="s">
        <v>2</v>
      </c>
      <c r="G483" s="56">
        <v>0</v>
      </c>
      <c r="H483" s="57">
        <v>0</v>
      </c>
      <c r="I483" s="56" t="s">
        <v>192</v>
      </c>
      <c r="J483" s="59">
        <v>7.9856831971580782</v>
      </c>
      <c r="K483" s="59">
        <f>('Opportunity List'!$J483*Convert_PJ_to_MWh)/1000</f>
        <v>2218.2453325439287</v>
      </c>
      <c r="L483" s="59">
        <v>5545.613331359822</v>
      </c>
      <c r="M483" s="59">
        <f>'Opportunity List'!$N483/Convert_GJ_to_MWh</f>
        <v>1439.9999988480001</v>
      </c>
      <c r="N483" s="59">
        <v>400</v>
      </c>
      <c r="O483" s="60">
        <v>0.64000000000000012</v>
      </c>
      <c r="P483" s="59">
        <f>'Opportunity List'!$L483*'Opportunity List'!$O483</f>
        <v>3549.1925320702867</v>
      </c>
      <c r="Q483" s="60">
        <v>0.06</v>
      </c>
      <c r="R483" s="59">
        <f>'Opportunity List'!$J483*'Opportunity List'!$Q483*Convert_PJ_to_MWh</f>
        <v>133094.7199526357</v>
      </c>
      <c r="S483" s="60">
        <v>0.71393480443197499</v>
      </c>
      <c r="T483" s="59">
        <v>25</v>
      </c>
      <c r="U483" s="59">
        <v>0</v>
      </c>
      <c r="V483" s="59">
        <f>(('Opportunity List'!$R483*'Opportunity List'!$S483)*'Opportunity List'!$O483)*'Opportunity List'!$T483</f>
        <v>1520335.2457650155</v>
      </c>
      <c r="W483" s="59">
        <f>'Opportunity List'!$Y483*'Opportunity List'!$P483</f>
        <v>60813.40983060062</v>
      </c>
      <c r="X483" s="59">
        <f>IF('Opportunity List'!$P483=0,0,IF(OR('Opportunity List'!$A483={600,601}),4.52,IF(OR('Opportunity List'!$A483={602,603,604,605}),1.9,('Opportunity List'!$V483/'Opportunity List'!$P483))))</f>
        <v>428.36088265918494</v>
      </c>
      <c r="Y483" s="59">
        <f>IF('Opportunity List'!$X483=0,0,'Opportunity List'!$X483/'Opportunity List'!$T483)</f>
        <v>17.134435306367397</v>
      </c>
      <c r="Z483" s="61">
        <f>'Opportunity List'!$W483*'Opportunity List'!$H483</f>
        <v>0</v>
      </c>
      <c r="AA483" s="61">
        <f>'Opportunity List'!$Z483+'Opportunity List'!$W483</f>
        <v>60813.40983060062</v>
      </c>
      <c r="AB483" s="61">
        <f>IF('Opportunity List'!$F483="Electricity", 'Opportunity List'!$W483, 0)+IF('Opportunity List'!$G483="Electricity",'Opportunity List'!$Z483,0)</f>
        <v>60813.40983060062</v>
      </c>
      <c r="AC483" s="61">
        <f>IF('Opportunity List'!$F483="Natural Gas",'Opportunity List'!$W483, 0)+IF('Opportunity List'!$G483="Natural Gas",'Opportunity List'!$Z483,0)</f>
        <v>0</v>
      </c>
      <c r="AD483" s="61">
        <f>'Opportunity List'!$Y483*VLOOKUP('Opportunity List'!$T483,'Discount rate'!$B$4:$D$45,3,FALSE)</f>
        <v>216.81200236152714</v>
      </c>
      <c r="AE483" s="59">
        <v>29169.92585170341</v>
      </c>
      <c r="AF483" s="62" t="s">
        <v>164</v>
      </c>
      <c r="AG483" s="63">
        <v>0</v>
      </c>
      <c r="AH483" s="64">
        <f>'Opportunity List'!$AG483*VLOOKUP('Opportunity List'!$T483,'Discount rate'!$B$4:$D$45,3,FALSE)</f>
        <v>0</v>
      </c>
      <c r="AI483" s="59">
        <f>'Opportunity List'!$AE483-'Opportunity List'!$AH483</f>
        <v>29169.92585170341</v>
      </c>
      <c r="AJ483" s="64">
        <f>'Opportunity List'!$AI483/'Opportunity List'!$AD483</f>
        <v>134.54018012832833</v>
      </c>
      <c r="AK483" s="59">
        <f>'Opportunity List'!$P483*'Opportunity List'!$AE483</f>
        <v>103529682.99390975</v>
      </c>
      <c r="AL483" s="59">
        <v>6264</v>
      </c>
      <c r="AM483" s="65">
        <v>0.45509486030856405</v>
      </c>
      <c r="AN483" s="65">
        <v>0.42737640104512264</v>
      </c>
      <c r="AO483" s="65">
        <v>0.66881644146936459</v>
      </c>
      <c r="AP483" s="65">
        <v>0.15051186353407772</v>
      </c>
      <c r="AQ483" s="65">
        <v>0.55444732611285719</v>
      </c>
      <c r="AR483" s="65">
        <v>0.12164461470806119</v>
      </c>
      <c r="AS483" s="65" t="e">
        <f>#VALUE!</f>
        <v>#VALUE!</v>
      </c>
      <c r="AT483" s="65" t="e">
        <f>#VALUE!</f>
        <v>#VALUE!</v>
      </c>
      <c r="AU483" s="65" t="e">
        <f>#VALUE!</f>
        <v>#VALUE!</v>
      </c>
      <c r="AV483" s="65" t="e">
        <f>#VALUE!</f>
        <v>#VALUE!</v>
      </c>
      <c r="AW483" s="65" t="e">
        <f>#VALUE!</f>
        <v>#VALUE!</v>
      </c>
      <c r="AX483" s="56" t="str">
        <f>IF('Opportunity List'!$AY483&lt;=0.1,"Early",IF(AND('Opportunity List'!$AY483&gt;0.1,'Opportunity List'!$AY483&lt;=0.25),"Establishing","Mature"))</f>
        <v>Establishing</v>
      </c>
      <c r="AY483" s="105">
        <v>0.25</v>
      </c>
      <c r="AZ483" s="11"/>
      <c r="BA483" s="11"/>
      <c r="BB483" s="11"/>
      <c r="BD483" s="11"/>
      <c r="BE483" s="11"/>
      <c r="BF483" s="11"/>
    </row>
    <row r="484" spans="1:58" x14ac:dyDescent="0.25">
      <c r="A484" s="104">
        <v>475</v>
      </c>
      <c r="B484" s="56" t="s">
        <v>222</v>
      </c>
      <c r="C484" s="56" t="s">
        <v>6</v>
      </c>
      <c r="D484" s="56" t="s">
        <v>216</v>
      </c>
      <c r="E484" s="56" t="s">
        <v>186</v>
      </c>
      <c r="F484" s="56" t="s">
        <v>2</v>
      </c>
      <c r="G484" s="56">
        <v>0</v>
      </c>
      <c r="H484" s="57">
        <v>0</v>
      </c>
      <c r="I484" s="56" t="s">
        <v>192</v>
      </c>
      <c r="J484" s="59">
        <v>7.9856831971580782</v>
      </c>
      <c r="K484" s="59">
        <f>('Opportunity List'!$J484*Convert_PJ_to_MWh)/1000</f>
        <v>2218.2453325439287</v>
      </c>
      <c r="L484" s="59">
        <v>5545.613331359822</v>
      </c>
      <c r="M484" s="59">
        <f>'Opportunity List'!$N484/Convert_GJ_to_MWh</f>
        <v>1439.9999988480001</v>
      </c>
      <c r="N484" s="59">
        <v>400</v>
      </c>
      <c r="O484" s="60">
        <v>0.32000000000000006</v>
      </c>
      <c r="P484" s="59">
        <f>'Opportunity List'!$L484*'Opportunity List'!$O484</f>
        <v>1774.5962660351433</v>
      </c>
      <c r="Q484" s="60">
        <v>0.11</v>
      </c>
      <c r="R484" s="59">
        <f>'Opportunity List'!$J484*'Opportunity List'!$Q484*Convert_PJ_to_MWh</f>
        <v>244006.98657983213</v>
      </c>
      <c r="S484" s="60">
        <v>0.29882532133488043</v>
      </c>
      <c r="T484" s="59">
        <v>8</v>
      </c>
      <c r="U484" s="59">
        <v>0</v>
      </c>
      <c r="V484" s="59">
        <f>(('Opportunity List'!$R484*'Opportunity List'!$S484)*'Opportunity List'!$O484)*'Opportunity List'!$T484</f>
        <v>186663.59340204595</v>
      </c>
      <c r="W484" s="59">
        <f>'Opportunity List'!$Y484*'Opportunity List'!$P484</f>
        <v>23332.949175255744</v>
      </c>
      <c r="X484" s="59">
        <f>IF('Opportunity List'!$P484=0,0,IF(OR('Opportunity List'!$A484={600,601}),4.52,IF(OR('Opportunity List'!$A484={602,603,604,605}),1.9,('Opportunity List'!$V484/'Opportunity List'!$P484))))</f>
        <v>105.18651310987789</v>
      </c>
      <c r="Y484" s="59">
        <f>IF('Opportunity List'!$X484=0,0,'Opportunity List'!$X484/'Opportunity List'!$T484)</f>
        <v>13.148314138734737</v>
      </c>
      <c r="Z484" s="61">
        <f>'Opportunity List'!$W484*'Opportunity List'!$H484</f>
        <v>0</v>
      </c>
      <c r="AA484" s="61">
        <f>'Opportunity List'!$Z484+'Opportunity List'!$W484</f>
        <v>23332.949175255744</v>
      </c>
      <c r="AB484" s="61">
        <f>IF('Opportunity List'!$F484="Electricity", 'Opportunity List'!$W484, 0)+IF('Opportunity List'!$G484="Electricity",'Opportunity List'!$Z484,0)</f>
        <v>23332.949175255744</v>
      </c>
      <c r="AC484" s="61">
        <f>IF('Opportunity List'!$F484="Natural Gas",'Opportunity List'!$W484, 0)+IF('Opportunity List'!$G484="Natural Gas",'Opportunity List'!$Z484,0)</f>
        <v>0</v>
      </c>
      <c r="AD484" s="61">
        <f>'Opportunity List'!$Y484*VLOOKUP('Opportunity List'!$T484,'Discount rate'!$B$4:$D$45,3,FALSE)</f>
        <v>91.66082271459041</v>
      </c>
      <c r="AE484" s="59">
        <v>5707.5390781563137</v>
      </c>
      <c r="AF484" s="62" t="s">
        <v>164</v>
      </c>
      <c r="AG484" s="63">
        <v>0</v>
      </c>
      <c r="AH484" s="64">
        <f>'Opportunity List'!$AG484*VLOOKUP('Opportunity List'!$T484,'Discount rate'!$B$4:$D$45,3,FALSE)</f>
        <v>0</v>
      </c>
      <c r="AI484" s="59">
        <f>'Opportunity List'!$AE484-'Opportunity List'!$AH484</f>
        <v>5707.5390781563137</v>
      </c>
      <c r="AJ484" s="64">
        <f>'Opportunity List'!$AI484/'Opportunity List'!$AD484</f>
        <v>62.268032395129239</v>
      </c>
      <c r="AK484" s="59">
        <f>'Opportunity List'!$P484*'Opportunity List'!$AE484</f>
        <v>10128577.536345858</v>
      </c>
      <c r="AL484" s="59">
        <v>6264</v>
      </c>
      <c r="AM484" s="65">
        <v>0.45509486030856405</v>
      </c>
      <c r="AN484" s="65">
        <v>0.42737640104512264</v>
      </c>
      <c r="AO484" s="65">
        <v>0.66881644146936459</v>
      </c>
      <c r="AP484" s="65">
        <v>0.15051186353407772</v>
      </c>
      <c r="AQ484" s="65">
        <v>0.55444732611285719</v>
      </c>
      <c r="AR484" s="65">
        <v>0.12164461470806119</v>
      </c>
      <c r="AS484" s="65" t="e">
        <f>#VALUE!</f>
        <v>#VALUE!</v>
      </c>
      <c r="AT484" s="65" t="e">
        <f>#VALUE!</f>
        <v>#VALUE!</v>
      </c>
      <c r="AU484" s="65" t="e">
        <f>#VALUE!</f>
        <v>#VALUE!</v>
      </c>
      <c r="AV484" s="65" t="e">
        <f>#VALUE!</f>
        <v>#VALUE!</v>
      </c>
      <c r="AW484" s="65" t="e">
        <f>#VALUE!</f>
        <v>#VALUE!</v>
      </c>
      <c r="AX484" s="56" t="str">
        <f>IF('Opportunity List'!$AY484&lt;=0.1,"Early",IF(AND('Opportunity List'!$AY484&gt;0.1,'Opportunity List'!$AY484&lt;=0.25),"Establishing","Mature"))</f>
        <v>Mature</v>
      </c>
      <c r="AY484" s="105">
        <v>0.67999999999999994</v>
      </c>
      <c r="AZ484" s="11"/>
      <c r="BA484" s="11"/>
      <c r="BB484" s="11"/>
      <c r="BD484" s="11"/>
      <c r="BE484" s="11"/>
      <c r="BF484" s="11"/>
    </row>
    <row r="485" spans="1:58" x14ac:dyDescent="0.25">
      <c r="A485" s="104">
        <v>470</v>
      </c>
      <c r="B485" s="56" t="s">
        <v>231</v>
      </c>
      <c r="C485" s="56" t="s">
        <v>6</v>
      </c>
      <c r="D485" s="56" t="s">
        <v>216</v>
      </c>
      <c r="E485" s="56" t="s">
        <v>186</v>
      </c>
      <c r="F485" s="56" t="s">
        <v>2</v>
      </c>
      <c r="G485" s="56">
        <v>0</v>
      </c>
      <c r="H485" s="57">
        <v>0</v>
      </c>
      <c r="I485" s="56" t="s">
        <v>192</v>
      </c>
      <c r="J485" s="129">
        <v>7.9856831971580782</v>
      </c>
      <c r="K485" s="59">
        <f>('Opportunity List'!$J485*Convert_PJ_to_MWh)/1000</f>
        <v>2218.2453325439287</v>
      </c>
      <c r="L485" s="129">
        <v>5545.613331359822</v>
      </c>
      <c r="M485" s="59">
        <f>'Opportunity List'!$N485/Convert_GJ_to_MWh</f>
        <v>1439.9999988480001</v>
      </c>
      <c r="N485" s="129">
        <v>400</v>
      </c>
      <c r="O485" s="60">
        <v>0.32000000000000006</v>
      </c>
      <c r="P485" s="59">
        <f>'Opportunity List'!$L485*'Opportunity List'!$O485</f>
        <v>1774.5962660351433</v>
      </c>
      <c r="Q485" s="60">
        <v>0.11</v>
      </c>
      <c r="R485" s="59">
        <f>'Opportunity List'!$J485*'Opportunity List'!$Q485*Convert_PJ_to_MWh</f>
        <v>244006.98657983213</v>
      </c>
      <c r="S485" s="60">
        <v>0.28013678013988391</v>
      </c>
      <c r="T485" s="59">
        <v>17</v>
      </c>
      <c r="U485" s="59">
        <v>0</v>
      </c>
      <c r="V485" s="59">
        <f>(('Opportunity List'!$R485*'Opportunity List'!$S485)*'Opportunity List'!$O485)*'Opportunity List'!$T485</f>
        <v>371853.00364347862</v>
      </c>
      <c r="W485" s="59">
        <f>'Opportunity List'!$Y485*'Opportunity List'!$P485</f>
        <v>21873.706096675211</v>
      </c>
      <c r="X485" s="59">
        <f>IF('Opportunity List'!$P485=0,0,IF(OR('Opportunity List'!$A485={600,601}),4.52,IF(OR('Opportunity List'!$A485={602,603,604,605}),1.9,('Opportunity List'!$V485/'Opportunity List'!$P485))))</f>
        <v>209.54231154463309</v>
      </c>
      <c r="Y485" s="59">
        <f>IF('Opportunity List'!$X485=0,0,'Opportunity List'!$X485/'Opportunity List'!$T485)</f>
        <v>12.326018326154887</v>
      </c>
      <c r="Z485" s="61">
        <f>'Opportunity List'!$W485*'Opportunity List'!$H485</f>
        <v>0</v>
      </c>
      <c r="AA485" s="61">
        <f>'Opportunity List'!$Z485+'Opportunity List'!$W485</f>
        <v>21873.706096675211</v>
      </c>
      <c r="AB485" s="61">
        <f>IF('Opportunity List'!$F485="Electricity", 'Opportunity List'!$W485, 0)+IF('Opportunity List'!$G485="Electricity",'Opportunity List'!$Z485,0)</f>
        <v>21873.706096675211</v>
      </c>
      <c r="AC485" s="61">
        <f>IF('Opportunity List'!$F485="Natural Gas",'Opportunity List'!$W485, 0)+IF('Opportunity List'!$G485="Natural Gas",'Opportunity List'!$Z485,0)</f>
        <v>0</v>
      </c>
      <c r="AD485" s="61">
        <f>'Opportunity List'!$Y485*VLOOKUP('Opportunity List'!$T485,'Discount rate'!$B$4:$D$45,3,FALSE)</f>
        <v>132.66768386476849</v>
      </c>
      <c r="AE485" s="59">
        <v>3065.6773547094194</v>
      </c>
      <c r="AF485" s="62" t="s">
        <v>164</v>
      </c>
      <c r="AG485" s="63">
        <v>0</v>
      </c>
      <c r="AH485" s="64">
        <f>'Opportunity List'!$AG485*VLOOKUP('Opportunity List'!$T485,'Discount rate'!$B$4:$D$45,3,FALSE)</f>
        <v>0</v>
      </c>
      <c r="AI485" s="59">
        <f>'Opportunity List'!$AE485-'Opportunity List'!$AH485</f>
        <v>3065.6773547094194</v>
      </c>
      <c r="AJ485" s="64">
        <f>'Opportunity List'!$AI485/'Opportunity List'!$AD485</f>
        <v>23.107943588088425</v>
      </c>
      <c r="AK485" s="59">
        <f>'Opportunity List'!$P485*'Opportunity List'!$AE485</f>
        <v>5440339.586535831</v>
      </c>
      <c r="AL485" s="59">
        <v>6264</v>
      </c>
      <c r="AM485" s="65">
        <v>0.45509486030856405</v>
      </c>
      <c r="AN485" s="65">
        <v>0.42737640104512264</v>
      </c>
      <c r="AO485" s="65">
        <v>0.66881644146936459</v>
      </c>
      <c r="AP485" s="65">
        <v>0.15051186353407772</v>
      </c>
      <c r="AQ485" s="65">
        <v>0.55444732611285719</v>
      </c>
      <c r="AR485" s="65">
        <v>0.12164461470806119</v>
      </c>
      <c r="AS485" s="65" t="e">
        <f>#VALUE!</f>
        <v>#VALUE!</v>
      </c>
      <c r="AT485" s="65" t="e">
        <f>#VALUE!</f>
        <v>#VALUE!</v>
      </c>
      <c r="AU485" s="65" t="e">
        <f>#VALUE!</f>
        <v>#VALUE!</v>
      </c>
      <c r="AV485" s="65" t="e">
        <f>#VALUE!</f>
        <v>#VALUE!</v>
      </c>
      <c r="AW485" s="65" t="e">
        <f>#VALUE!</f>
        <v>#VALUE!</v>
      </c>
      <c r="AX485" s="56" t="str">
        <f>IF('Opportunity List'!$AY485&lt;=0.1,"Early",IF(AND('Opportunity List'!$AY485&gt;0.1,'Opportunity List'!$AY485&lt;=0.25),"Establishing","Mature"))</f>
        <v>Mature</v>
      </c>
      <c r="AY485" s="105">
        <v>0.67999999999999994</v>
      </c>
      <c r="AZ485" s="11"/>
      <c r="BA485" s="11"/>
      <c r="BB485" s="11"/>
      <c r="BD485" s="11"/>
      <c r="BE485" s="11"/>
      <c r="BF485" s="11"/>
    </row>
    <row r="486" spans="1:58" x14ac:dyDescent="0.25">
      <c r="A486" s="104">
        <v>474</v>
      </c>
      <c r="B486" s="56" t="s">
        <v>307</v>
      </c>
      <c r="C486" s="56" t="s">
        <v>6</v>
      </c>
      <c r="D486" s="56" t="s">
        <v>216</v>
      </c>
      <c r="E486" s="56" t="s">
        <v>186</v>
      </c>
      <c r="F486" s="56" t="s">
        <v>2</v>
      </c>
      <c r="G486" s="56">
        <v>0</v>
      </c>
      <c r="H486" s="57">
        <v>0</v>
      </c>
      <c r="I486" s="56" t="s">
        <v>192</v>
      </c>
      <c r="J486" s="129">
        <v>7.9856831971580782</v>
      </c>
      <c r="K486" s="59">
        <f>('Opportunity List'!$J486*Convert_PJ_to_MWh)/1000</f>
        <v>2218.2453325439287</v>
      </c>
      <c r="L486" s="129">
        <v>5545.613331359822</v>
      </c>
      <c r="M486" s="59">
        <f>'Opportunity List'!$N486/Convert_GJ_to_MWh</f>
        <v>1439.9999988480001</v>
      </c>
      <c r="N486" s="129">
        <v>400</v>
      </c>
      <c r="O486" s="60">
        <v>0.36000000000000004</v>
      </c>
      <c r="P486" s="59">
        <f>'Opportunity List'!$L486*'Opportunity List'!$O486</f>
        <v>1996.4207992895363</v>
      </c>
      <c r="Q486" s="60">
        <v>0.11</v>
      </c>
      <c r="R486" s="59">
        <f>'Opportunity List'!$J486*'Opportunity List'!$Q486*Convert_PJ_to_MWh</f>
        <v>244006.98657983213</v>
      </c>
      <c r="S486" s="60">
        <v>0.73746477516685061</v>
      </c>
      <c r="T486" s="59">
        <v>13</v>
      </c>
      <c r="U486" s="59">
        <v>0</v>
      </c>
      <c r="V486" s="59">
        <f>(('Opportunity List'!$R486*'Opportunity List'!$S486)*'Opportunity List'!$O486)*'Opportunity List'!$T486</f>
        <v>842149.88908706757</v>
      </c>
      <c r="W486" s="59">
        <f>'Opportunity List'!$Y486*'Opportunity List'!$P486</f>
        <v>64780.760699005201</v>
      </c>
      <c r="X486" s="59">
        <f>IF('Opportunity List'!$P486=0,0,IF(OR('Opportunity List'!$A486={600,601}),4.52,IF(OR('Opportunity List'!$A486={602,603,604,605}),1.9,('Opportunity List'!$V486/'Opportunity List'!$P486))))</f>
        <v>421.82985139543848</v>
      </c>
      <c r="Y486" s="59">
        <f>IF('Opportunity List'!$X486=0,0,'Opportunity List'!$X486/'Opportunity List'!$T486)</f>
        <v>32.448450107341422</v>
      </c>
      <c r="Z486" s="61">
        <f>'Opportunity List'!$W486*'Opportunity List'!$H486</f>
        <v>0</v>
      </c>
      <c r="AA486" s="61">
        <f>'Opportunity List'!$Z486+'Opportunity List'!$W486</f>
        <v>64780.760699005201</v>
      </c>
      <c r="AB486" s="61">
        <f>IF('Opportunity List'!$F486="Electricity", 'Opportunity List'!$W486, 0)+IF('Opportunity List'!$G486="Electricity",'Opportunity List'!$Z486,0)</f>
        <v>64780.760699005201</v>
      </c>
      <c r="AC486" s="61">
        <f>IF('Opportunity List'!$F486="Natural Gas",'Opportunity List'!$W486, 0)+IF('Opportunity List'!$G486="Natural Gas",'Opportunity List'!$Z486,0)</f>
        <v>0</v>
      </c>
      <c r="AD486" s="61">
        <f>'Opportunity List'!$Y486*VLOOKUP('Opportunity List'!$T486,'Discount rate'!$B$4:$D$45,3,FALSE)</f>
        <v>303.64126330319465</v>
      </c>
      <c r="AE486" s="59">
        <v>13166.22845691383</v>
      </c>
      <c r="AF486" s="62" t="s">
        <v>164</v>
      </c>
      <c r="AG486" s="63">
        <v>0</v>
      </c>
      <c r="AH486" s="64">
        <f>'Opportunity List'!$AG486*VLOOKUP('Opportunity List'!$T486,'Discount rate'!$B$4:$D$45,3,FALSE)</f>
        <v>0</v>
      </c>
      <c r="AI486" s="59">
        <f>'Opportunity List'!$AE486-'Opportunity List'!$AH486</f>
        <v>13166.22845691383</v>
      </c>
      <c r="AJ486" s="64">
        <f>'Opportunity List'!$AI486/'Opportunity List'!$AD486</f>
        <v>43.361130544918616</v>
      </c>
      <c r="AK486" s="59">
        <f>'Opportunity List'!$P486*'Opportunity List'!$AE486</f>
        <v>26285332.339580547</v>
      </c>
      <c r="AL486" s="59">
        <v>6264</v>
      </c>
      <c r="AM486" s="65">
        <v>0.45509486030856405</v>
      </c>
      <c r="AN486" s="65">
        <v>0.42737640104512264</v>
      </c>
      <c r="AO486" s="65">
        <v>0.66881644146936459</v>
      </c>
      <c r="AP486" s="65">
        <v>0.15051186353407772</v>
      </c>
      <c r="AQ486" s="65">
        <v>0.55444732611285719</v>
      </c>
      <c r="AR486" s="65">
        <v>0.12164461470806119</v>
      </c>
      <c r="AS486" s="65" t="e">
        <f>#VALUE!</f>
        <v>#VALUE!</v>
      </c>
      <c r="AT486" s="65" t="e">
        <f>#VALUE!</f>
        <v>#VALUE!</v>
      </c>
      <c r="AU486" s="65" t="e">
        <f>#VALUE!</f>
        <v>#VALUE!</v>
      </c>
      <c r="AV486" s="65" t="e">
        <f>#VALUE!</f>
        <v>#VALUE!</v>
      </c>
      <c r="AW486" s="65" t="e">
        <f>#VALUE!</f>
        <v>#VALUE!</v>
      </c>
      <c r="AX486" s="56" t="str">
        <f>IF('Opportunity List'!$AY486&lt;=0.1,"Early",IF(AND('Opportunity List'!$AY486&gt;0.1,'Opportunity List'!$AY486&lt;=0.25),"Establishing","Mature"))</f>
        <v>Mature</v>
      </c>
      <c r="AY486" s="105">
        <v>0.6399999999999999</v>
      </c>
      <c r="AZ486" s="11"/>
      <c r="BA486" s="11"/>
      <c r="BB486" s="11"/>
      <c r="BD486" s="11"/>
      <c r="BE486" s="11"/>
      <c r="BF486" s="11"/>
    </row>
    <row r="487" spans="1:58" x14ac:dyDescent="0.25">
      <c r="A487" s="104">
        <v>466</v>
      </c>
      <c r="B487" s="56" t="s">
        <v>251</v>
      </c>
      <c r="C487" s="56" t="s">
        <v>6</v>
      </c>
      <c r="D487" s="56" t="s">
        <v>216</v>
      </c>
      <c r="E487" s="56" t="s">
        <v>225</v>
      </c>
      <c r="F487" s="56" t="s">
        <v>2</v>
      </c>
      <c r="G487" s="56">
        <v>0</v>
      </c>
      <c r="H487" s="57">
        <v>0</v>
      </c>
      <c r="I487" s="56" t="s">
        <v>192</v>
      </c>
      <c r="J487" s="129">
        <v>7.9856831971580782</v>
      </c>
      <c r="K487" s="59">
        <f>('Opportunity List'!$J487*Convert_PJ_to_MWh)/1000</f>
        <v>2218.2453325439287</v>
      </c>
      <c r="L487" s="129">
        <v>5545.613331359822</v>
      </c>
      <c r="M487" s="59">
        <f>'Opportunity List'!$N487/Convert_GJ_to_MWh</f>
        <v>1439.9999988480001</v>
      </c>
      <c r="N487" s="129">
        <v>400</v>
      </c>
      <c r="O487" s="60">
        <v>0.24</v>
      </c>
      <c r="P487" s="59">
        <f>'Opportunity List'!$L487*'Opportunity List'!$O487</f>
        <v>1330.9471995263573</v>
      </c>
      <c r="Q487" s="60">
        <v>0.13</v>
      </c>
      <c r="R487" s="59">
        <f>'Opportunity List'!$J487*'Opportunity List'!$Q487*Convert_PJ_to_MWh</f>
        <v>288371.8932307107</v>
      </c>
      <c r="S487" s="60">
        <v>0.88628239500072747</v>
      </c>
      <c r="T487" s="59">
        <v>14</v>
      </c>
      <c r="U487" s="59">
        <v>0</v>
      </c>
      <c r="V487" s="59">
        <f>(('Opportunity List'!$R487*'Opportunity List'!$S487)*'Opportunity List'!$O487)*'Opportunity List'!$T487</f>
        <v>858745.21213625208</v>
      </c>
      <c r="W487" s="59">
        <f>'Opportunity List'!$Y487*'Opportunity List'!$P487</f>
        <v>61338.943724018005</v>
      </c>
      <c r="X487" s="59">
        <f>IF('Opportunity List'!$P487=0,0,IF(OR('Opportunity List'!$A487={600,601}),4.52,IF(OR('Opportunity List'!$A487={602,603,604,605}),1.9,('Opportunity List'!$V487/'Opportunity List'!$P487))))</f>
        <v>645.21358356052951</v>
      </c>
      <c r="Y487" s="59">
        <f>IF('Opportunity List'!$X487=0,0,'Opportunity List'!$X487/'Opportunity List'!$T487)</f>
        <v>46.086684540037822</v>
      </c>
      <c r="Z487" s="61">
        <f>'Opportunity List'!$W487*'Opportunity List'!$H487</f>
        <v>0</v>
      </c>
      <c r="AA487" s="61">
        <f>'Opportunity List'!$Z487+'Opportunity List'!$W487</f>
        <v>61338.943724018005</v>
      </c>
      <c r="AB487" s="61">
        <f>IF('Opportunity List'!$F487="Electricity", 'Opportunity List'!$W487, 0)+IF('Opportunity List'!$G487="Electricity",'Opportunity List'!$Z487,0)</f>
        <v>61338.943724018005</v>
      </c>
      <c r="AC487" s="61">
        <f>IF('Opportunity List'!$F487="Natural Gas",'Opportunity List'!$W487, 0)+IF('Opportunity List'!$G487="Natural Gas",'Opportunity List'!$Z487,0)</f>
        <v>0</v>
      </c>
      <c r="AD487" s="61">
        <f>'Opportunity List'!$Y487*VLOOKUP('Opportunity List'!$T487,'Discount rate'!$B$4:$D$45,3,FALSE)</f>
        <v>449.13630874124573</v>
      </c>
      <c r="AE487" s="59">
        <v>6520.2404809619247</v>
      </c>
      <c r="AF487" s="62" t="s">
        <v>168</v>
      </c>
      <c r="AG487" s="63">
        <v>0</v>
      </c>
      <c r="AH487" s="64">
        <f>'Opportunity List'!$AG487*VLOOKUP('Opportunity List'!$T487,'Discount rate'!$B$4:$D$45,3,FALSE)</f>
        <v>0</v>
      </c>
      <c r="AI487" s="59">
        <f>'Opportunity List'!$AE487-'Opportunity List'!$AH487</f>
        <v>6520.2404809619247</v>
      </c>
      <c r="AJ487" s="64">
        <f>'Opportunity List'!$AI487/'Opportunity List'!$AD487</f>
        <v>14.517286520957571</v>
      </c>
      <c r="AK487" s="59">
        <f>'Opportunity List'!$P487*'Opportunity List'!$AE487</f>
        <v>8678095.808374662</v>
      </c>
      <c r="AL487" s="59">
        <v>6264</v>
      </c>
      <c r="AM487" s="65">
        <v>0.45509486030856405</v>
      </c>
      <c r="AN487" s="65">
        <v>0.42737640104512259</v>
      </c>
      <c r="AO487" s="65">
        <v>0.66881644146936459</v>
      </c>
      <c r="AP487" s="65">
        <v>0.15051186353407775</v>
      </c>
      <c r="AQ487" s="65">
        <v>0.55444732611285719</v>
      </c>
      <c r="AR487" s="65">
        <v>0.12164461470806118</v>
      </c>
      <c r="AS487" s="65" t="e">
        <f>#VALUE!</f>
        <v>#VALUE!</v>
      </c>
      <c r="AT487" s="65" t="e">
        <f>#VALUE!</f>
        <v>#VALUE!</v>
      </c>
      <c r="AU487" s="65" t="e">
        <f>#VALUE!</f>
        <v>#VALUE!</v>
      </c>
      <c r="AV487" s="65" t="e">
        <f>#VALUE!</f>
        <v>#VALUE!</v>
      </c>
      <c r="AW487" s="65" t="e">
        <f>#VALUE!</f>
        <v>#VALUE!</v>
      </c>
      <c r="AX487" s="56" t="str">
        <f>IF('Opportunity List'!$AY487&lt;=0.1,"Early",IF(AND('Opportunity List'!$AY487&gt;0.1,'Opportunity List'!$AY487&lt;=0.25),"Establishing","Mature"))</f>
        <v>Establishing</v>
      </c>
      <c r="AY487" s="130">
        <v>0.25</v>
      </c>
      <c r="AZ487" s="11"/>
      <c r="BA487" s="11"/>
      <c r="BB487" s="11"/>
      <c r="BD487" s="11"/>
      <c r="BE487" s="11"/>
      <c r="BF487" s="11"/>
    </row>
    <row r="488" spans="1:58" x14ac:dyDescent="0.25">
      <c r="A488" s="104">
        <v>557</v>
      </c>
      <c r="B488" s="70" t="s">
        <v>316</v>
      </c>
      <c r="C488" s="70" t="s">
        <v>6</v>
      </c>
      <c r="D488" s="70" t="s">
        <v>216</v>
      </c>
      <c r="E488" s="70" t="s">
        <v>317</v>
      </c>
      <c r="F488" s="67" t="s">
        <v>318</v>
      </c>
      <c r="G488" s="70">
        <v>0</v>
      </c>
      <c r="H488" s="57">
        <v>0</v>
      </c>
      <c r="I488" s="70" t="s">
        <v>190</v>
      </c>
      <c r="J488" s="131">
        <v>22</v>
      </c>
      <c r="K488" s="59">
        <f>('Opportunity List'!$J488*Convert_PJ_to_MWh)/1000</f>
        <v>6111.1111111111604</v>
      </c>
      <c r="L488" s="129">
        <v>35473</v>
      </c>
      <c r="M488" s="59">
        <f>'Opportunity List'!$N488/Convert_GJ_to_MWh</f>
        <v>619.19999950464</v>
      </c>
      <c r="N488" s="129">
        <v>172</v>
      </c>
      <c r="O488" s="60">
        <v>1</v>
      </c>
      <c r="P488" s="59">
        <f>'Opportunity List'!$L488*'Opportunity List'!$O488</f>
        <v>35473</v>
      </c>
      <c r="Q488" s="60">
        <v>0.42</v>
      </c>
      <c r="R488" s="59">
        <f>'Opportunity List'!$J488*'Opportunity List'!$Q488*Convert_PJ_to_MWh</f>
        <v>2566666.6666666875</v>
      </c>
      <c r="S488" s="60">
        <v>0.5</v>
      </c>
      <c r="T488" s="59">
        <v>10</v>
      </c>
      <c r="U488" s="59">
        <v>0</v>
      </c>
      <c r="V488" s="59">
        <f>(('Opportunity List'!$R488*'Opportunity List'!$S488)*'Opportunity List'!$O488)*'Opportunity List'!$T488</f>
        <v>12833333.333333436</v>
      </c>
      <c r="W488" s="59">
        <f>'Opportunity List'!$Y488*'Opportunity List'!$P488</f>
        <v>1283333.3333333437</v>
      </c>
      <c r="X488" s="59">
        <f>IF('Opportunity List'!$P488=0,0,IF(OR('Opportunity List'!$A488={600,601}),4.52,IF(OR('Opportunity List'!$A488={602,603,604,605}),1.9,('Opportunity List'!$V488/'Opportunity List'!$P488))))</f>
        <v>361.77750213777904</v>
      </c>
      <c r="Y488" s="59">
        <f>IF('Opportunity List'!$X488=0,0,'Opportunity List'!$X488/'Opportunity List'!$T488)</f>
        <v>36.177750213777905</v>
      </c>
      <c r="Z488" s="61">
        <f>'Opportunity List'!$W488*'Opportunity List'!$H488</f>
        <v>0</v>
      </c>
      <c r="AA488" s="61">
        <f>'Opportunity List'!$Z488+'Opportunity List'!$W488</f>
        <v>1283333.3333333437</v>
      </c>
      <c r="AB488" s="61">
        <f>IF('Opportunity List'!$F488="Electricity", 'Opportunity List'!$W488, 0)+IF('Opportunity List'!$G488="Electricity",'Opportunity List'!$Z488,0)</f>
        <v>0</v>
      </c>
      <c r="AC488" s="61">
        <f>IF('Opportunity List'!$F488="Natural Gas",'Opportunity List'!$W488, 0)+IF('Opportunity List'!$G488="Natural Gas",'Opportunity List'!$Z488,0)</f>
        <v>0</v>
      </c>
      <c r="AD488" s="61">
        <f>'Opportunity List'!$Y488*VLOOKUP('Opportunity List'!$T488,'Discount rate'!$B$4:$D$45,3,FALSE)</f>
        <v>290.27512880773889</v>
      </c>
      <c r="AE488" s="59">
        <v>17312.883435582826</v>
      </c>
      <c r="AF488" s="132" t="s">
        <v>164</v>
      </c>
      <c r="AG488" s="133">
        <v>0</v>
      </c>
      <c r="AH488" s="64">
        <f>'Opportunity List'!$AG488*VLOOKUP('Opportunity List'!$T488,'Discount rate'!$B$4:$D$45,3,FALSE)</f>
        <v>0</v>
      </c>
      <c r="AI488" s="59">
        <f>'Opportunity List'!$AE488-'Opportunity List'!$AH488</f>
        <v>17312.883435582826</v>
      </c>
      <c r="AJ488" s="64">
        <f>'Opportunity List'!$AI488/'Opportunity List'!$AD488</f>
        <v>59.643013532343851</v>
      </c>
      <c r="AK488" s="59">
        <f>'Opportunity List'!$P488*'Opportunity List'!$AE488</f>
        <v>614139914.11042953</v>
      </c>
      <c r="AL488" s="59">
        <v>6264</v>
      </c>
      <c r="AM488" s="65">
        <v>0.83867432752854976</v>
      </c>
      <c r="AN488" s="65">
        <v>0.58822055536023266</v>
      </c>
      <c r="AO488" s="65">
        <v>0.92738502784470611</v>
      </c>
      <c r="AP488" s="65">
        <v>0.90991425733798825</v>
      </c>
      <c r="AQ488" s="65">
        <v>0.79359384576108527</v>
      </c>
      <c r="AR488" s="65">
        <v>0.68347836446628707</v>
      </c>
      <c r="AS488" s="65" t="e">
        <f>#VALUE!</f>
        <v>#VALUE!</v>
      </c>
      <c r="AT488" s="65" t="e">
        <f>#VALUE!</f>
        <v>#VALUE!</v>
      </c>
      <c r="AU488" s="65" t="e">
        <f>#VALUE!</f>
        <v>#VALUE!</v>
      </c>
      <c r="AV488" s="65" t="e">
        <f>#VALUE!</f>
        <v>#VALUE!</v>
      </c>
      <c r="AW488" s="65" t="e">
        <f>#VALUE!</f>
        <v>#VALUE!</v>
      </c>
      <c r="AX488" s="56" t="str">
        <f>IF('Opportunity List'!$AY488&lt;=0.1,"Early",IF(AND('Opportunity List'!$AY488&gt;0.1,'Opportunity List'!$AY488&lt;=0.25),"Establishing","Mature"))</f>
        <v>Establishing</v>
      </c>
      <c r="AY488" s="134">
        <v>0.25</v>
      </c>
      <c r="AZ488" s="11"/>
      <c r="BA488" s="11"/>
      <c r="BB488" s="11"/>
      <c r="BD488" s="11"/>
      <c r="BE488" s="11"/>
      <c r="BF488" s="11"/>
    </row>
    <row r="489" spans="1:58" x14ac:dyDescent="0.25">
      <c r="A489" s="104">
        <v>467</v>
      </c>
      <c r="B489" s="56" t="s">
        <v>320</v>
      </c>
      <c r="C489" s="56" t="s">
        <v>6</v>
      </c>
      <c r="D489" s="56" t="s">
        <v>216</v>
      </c>
      <c r="E489" s="56" t="s">
        <v>225</v>
      </c>
      <c r="F489" s="56" t="s">
        <v>2</v>
      </c>
      <c r="G489" s="56">
        <v>0</v>
      </c>
      <c r="H489" s="57">
        <v>0</v>
      </c>
      <c r="I489" s="56" t="s">
        <v>192</v>
      </c>
      <c r="J489" s="129">
        <v>7.9856831971580782</v>
      </c>
      <c r="K489" s="59">
        <f>('Opportunity List'!$J489*Convert_PJ_to_MWh)/1000</f>
        <v>2218.2453325439287</v>
      </c>
      <c r="L489" s="129">
        <v>5545.613331359822</v>
      </c>
      <c r="M489" s="59">
        <f>'Opportunity List'!$N489/Convert_GJ_to_MWh</f>
        <v>1439.9999988480001</v>
      </c>
      <c r="N489" s="129">
        <v>400</v>
      </c>
      <c r="O489" s="60">
        <v>0.24</v>
      </c>
      <c r="P489" s="59">
        <f>'Opportunity List'!$L489*'Opportunity List'!$O489</f>
        <v>1330.9471995263573</v>
      </c>
      <c r="Q489" s="60">
        <v>0.13</v>
      </c>
      <c r="R489" s="59">
        <f>'Opportunity List'!$J489*'Opportunity List'!$Q489*Convert_PJ_to_MWh</f>
        <v>288371.8932307107</v>
      </c>
      <c r="S489" s="60">
        <v>0.8732061549819542</v>
      </c>
      <c r="T489" s="59">
        <v>14</v>
      </c>
      <c r="U489" s="59">
        <v>0</v>
      </c>
      <c r="V489" s="59">
        <f>(('Opportunity List'!$R489*'Opportunity List'!$S489)*'Opportunity List'!$O489)*'Opportunity List'!$T489</f>
        <v>846075.2566319945</v>
      </c>
      <c r="W489" s="59">
        <f>'Opportunity List'!$Y489*'Opportunity List'!$P489</f>
        <v>60433.946902285323</v>
      </c>
      <c r="X489" s="59">
        <f>IF('Opportunity List'!$P489=0,0,IF(OR('Opportunity List'!$A489={600,601}),4.52,IF(OR('Opportunity List'!$A489={602,603,604,605}),1.9,('Opportunity List'!$V489/'Opportunity List'!$P489))))</f>
        <v>635.69408082686255</v>
      </c>
      <c r="Y489" s="59">
        <f>IF('Opportunity List'!$X489=0,0,'Opportunity List'!$X489/'Opportunity List'!$T489)</f>
        <v>45.406720059061612</v>
      </c>
      <c r="Z489" s="61">
        <f>'Opportunity List'!$W489*'Opportunity List'!$H489</f>
        <v>0</v>
      </c>
      <c r="AA489" s="61">
        <f>'Opportunity List'!$Z489+'Opportunity List'!$W489</f>
        <v>60433.946902285323</v>
      </c>
      <c r="AB489" s="61">
        <f>IF('Opportunity List'!$F489="Electricity", 'Opportunity List'!$W489, 0)+IF('Opportunity List'!$G489="Electricity",'Opportunity List'!$Z489,0)</f>
        <v>60433.946902285323</v>
      </c>
      <c r="AC489" s="61">
        <f>IF('Opportunity List'!$F489="Natural Gas",'Opportunity List'!$W489, 0)+IF('Opportunity List'!$G489="Natural Gas",'Opportunity List'!$Z489,0)</f>
        <v>0</v>
      </c>
      <c r="AD489" s="61">
        <f>'Opportunity List'!$Y489*VLOOKUP('Opportunity List'!$T489,'Discount rate'!$B$4:$D$45,3,FALSE)</f>
        <v>442.50973666063754</v>
      </c>
      <c r="AE489" s="59">
        <v>7824.2885771543097</v>
      </c>
      <c r="AF489" s="62" t="s">
        <v>164</v>
      </c>
      <c r="AG489" s="63">
        <v>0</v>
      </c>
      <c r="AH489" s="64">
        <f>'Opportunity List'!$AG489*VLOOKUP('Opportunity List'!$T489,'Discount rate'!$B$4:$D$45,3,FALSE)</f>
        <v>0</v>
      </c>
      <c r="AI489" s="59">
        <f>'Opportunity List'!$AE489-'Opportunity List'!$AH489</f>
        <v>7824.2885771543097</v>
      </c>
      <c r="AJ489" s="64">
        <f>'Opportunity List'!$AI489/'Opportunity List'!$AD489</f>
        <v>17.681619021989537</v>
      </c>
      <c r="AK489" s="59">
        <f>'Opportunity List'!$P489*'Opportunity List'!$AE489</f>
        <v>10413714.970049595</v>
      </c>
      <c r="AL489" s="59">
        <v>6264</v>
      </c>
      <c r="AM489" s="65">
        <v>0.45509486030856405</v>
      </c>
      <c r="AN489" s="65">
        <v>0.42737640104512259</v>
      </c>
      <c r="AO489" s="65">
        <v>0.66881644146936459</v>
      </c>
      <c r="AP489" s="65">
        <v>0.15051186353407775</v>
      </c>
      <c r="AQ489" s="65">
        <v>0.55444732611285719</v>
      </c>
      <c r="AR489" s="65">
        <v>0.12164461470806118</v>
      </c>
      <c r="AS489" s="65" t="e">
        <f>#VALUE!</f>
        <v>#VALUE!</v>
      </c>
      <c r="AT489" s="65" t="e">
        <f>#VALUE!</f>
        <v>#VALUE!</v>
      </c>
      <c r="AU489" s="65" t="e">
        <f>#VALUE!</f>
        <v>#VALUE!</v>
      </c>
      <c r="AV489" s="65" t="e">
        <f>#VALUE!</f>
        <v>#VALUE!</v>
      </c>
      <c r="AW489" s="65" t="e">
        <f>#VALUE!</f>
        <v>#VALUE!</v>
      </c>
      <c r="AX489" s="56" t="str">
        <f>IF('Opportunity List'!$AY489&lt;=0.1,"Early",IF(AND('Opportunity List'!$AY489&gt;0.1,'Opportunity List'!$AY489&lt;=0.25),"Establishing","Mature"))</f>
        <v>Establishing</v>
      </c>
      <c r="AY489" s="105">
        <v>0.25</v>
      </c>
      <c r="AZ489" s="11"/>
      <c r="BA489" s="11"/>
      <c r="BB489" s="11"/>
      <c r="BD489" s="11"/>
      <c r="BE489" s="11"/>
      <c r="BF489" s="11"/>
    </row>
    <row r="490" spans="1:58" x14ac:dyDescent="0.25">
      <c r="A490" s="104">
        <v>477</v>
      </c>
      <c r="B490" s="56" t="s">
        <v>321</v>
      </c>
      <c r="C490" s="56" t="s">
        <v>6</v>
      </c>
      <c r="D490" s="56" t="s">
        <v>216</v>
      </c>
      <c r="E490" s="56" t="s">
        <v>225</v>
      </c>
      <c r="F490" s="56" t="s">
        <v>2</v>
      </c>
      <c r="G490" s="56">
        <v>0</v>
      </c>
      <c r="H490" s="57">
        <v>0</v>
      </c>
      <c r="I490" s="56" t="s">
        <v>192</v>
      </c>
      <c r="J490" s="129">
        <v>7.9856831971580782</v>
      </c>
      <c r="K490" s="59">
        <f>('Opportunity List'!$J490*Convert_PJ_to_MWh)/1000</f>
        <v>2218.2453325439287</v>
      </c>
      <c r="L490" s="129">
        <v>5545.613331359822</v>
      </c>
      <c r="M490" s="59">
        <f>'Opportunity List'!$N490/Convert_GJ_to_MWh</f>
        <v>1439.9999988480001</v>
      </c>
      <c r="N490" s="129">
        <v>400</v>
      </c>
      <c r="O490" s="60">
        <v>0.48000000000000009</v>
      </c>
      <c r="P490" s="59">
        <f>'Opportunity List'!$L490*'Opportunity List'!$O490</f>
        <v>2661.894399052715</v>
      </c>
      <c r="Q490" s="60">
        <v>0.13</v>
      </c>
      <c r="R490" s="59">
        <f>'Opportunity List'!$J490*'Opportunity List'!$Q490*Convert_PJ_to_MWh</f>
        <v>288371.8932307107</v>
      </c>
      <c r="S490" s="60">
        <v>0.6828232192913829</v>
      </c>
      <c r="T490" s="59">
        <v>12</v>
      </c>
      <c r="U490" s="59">
        <v>0</v>
      </c>
      <c r="V490" s="59">
        <f>(('Opportunity List'!$R490*'Opportunity List'!$S490)*'Opportunity List'!$O490)*'Opportunity List'!$T490</f>
        <v>1134184.4610563223</v>
      </c>
      <c r="W490" s="59">
        <f>'Opportunity List'!$Y490*'Opportunity List'!$P490</f>
        <v>94515.371754693522</v>
      </c>
      <c r="X490" s="59">
        <f>IF('Opportunity List'!$P490=0,0,IF(OR('Opportunity List'!$A490={600,601}),4.52,IF(OR('Opportunity List'!$A490={602,603,604,605}),1.9,('Opportunity List'!$V490/'Opportunity List'!$P490))))</f>
        <v>426.08168883782281</v>
      </c>
      <c r="Y490" s="59">
        <f>IF('Opportunity List'!$X490=0,0,'Opportunity List'!$X490/'Opportunity List'!$T490)</f>
        <v>35.506807403151903</v>
      </c>
      <c r="Z490" s="61">
        <f>'Opportunity List'!$W490*'Opportunity List'!$H490</f>
        <v>0</v>
      </c>
      <c r="AA490" s="61">
        <f>'Opportunity List'!$Z490+'Opportunity List'!$W490</f>
        <v>94515.371754693522</v>
      </c>
      <c r="AB490" s="61">
        <f>IF('Opportunity List'!$F490="Electricity", 'Opportunity List'!$W490, 0)+IF('Opportunity List'!$G490="Electricity",'Opportunity List'!$Z490,0)</f>
        <v>94515.371754693522</v>
      </c>
      <c r="AC490" s="61">
        <f>IF('Opportunity List'!$F490="Natural Gas",'Opportunity List'!$W490, 0)+IF('Opportunity List'!$G490="Natural Gas",'Opportunity List'!$Z490,0)</f>
        <v>0</v>
      </c>
      <c r="AD490" s="61">
        <f>'Opportunity List'!$Y490*VLOOKUP('Opportunity List'!$T490,'Discount rate'!$B$4:$D$45,3,FALSE)</f>
        <v>317.52623999879449</v>
      </c>
      <c r="AE490" s="59">
        <v>20884.563126252509</v>
      </c>
      <c r="AF490" s="62" t="s">
        <v>164</v>
      </c>
      <c r="AG490" s="63">
        <v>0</v>
      </c>
      <c r="AH490" s="64">
        <f>'Opportunity List'!$AG490*VLOOKUP('Opportunity List'!$T490,'Discount rate'!$B$4:$D$45,3,FALSE)</f>
        <v>0</v>
      </c>
      <c r="AI490" s="59">
        <f>'Opportunity List'!$AE490-'Opportunity List'!$AH490</f>
        <v>20884.563126252509</v>
      </c>
      <c r="AJ490" s="64">
        <f>'Opportunity List'!$AI490/'Opportunity List'!$AD490</f>
        <v>65.772715748883613</v>
      </c>
      <c r="AK490" s="59">
        <f>'Opportunity List'!$P490*'Opportunity List'!$AE490</f>
        <v>55592501.612434417</v>
      </c>
      <c r="AL490" s="59">
        <v>6264</v>
      </c>
      <c r="AM490" s="65">
        <v>0.45509486030856405</v>
      </c>
      <c r="AN490" s="65">
        <v>0.42737640104512264</v>
      </c>
      <c r="AO490" s="65">
        <v>0.66881644146936459</v>
      </c>
      <c r="AP490" s="65">
        <v>0.15051186353407772</v>
      </c>
      <c r="AQ490" s="65">
        <v>0.55444732611285719</v>
      </c>
      <c r="AR490" s="65">
        <v>0.12164461470806119</v>
      </c>
      <c r="AS490" s="65" t="e">
        <f>#VALUE!</f>
        <v>#VALUE!</v>
      </c>
      <c r="AT490" s="65" t="e">
        <f>#VALUE!</f>
        <v>#VALUE!</v>
      </c>
      <c r="AU490" s="65" t="e">
        <f>#VALUE!</f>
        <v>#VALUE!</v>
      </c>
      <c r="AV490" s="65" t="e">
        <f>#VALUE!</f>
        <v>#VALUE!</v>
      </c>
      <c r="AW490" s="65" t="e">
        <f>#VALUE!</f>
        <v>#VALUE!</v>
      </c>
      <c r="AX490" s="56" t="str">
        <f>IF('Opportunity List'!$AY490&lt;=0.1,"Early",IF(AND('Opportunity List'!$AY490&gt;0.1,'Opportunity List'!$AY490&lt;=0.25),"Establishing","Mature"))</f>
        <v>Establishing</v>
      </c>
      <c r="AY490" s="105">
        <v>0.25</v>
      </c>
      <c r="AZ490" s="11"/>
      <c r="BA490" s="11"/>
      <c r="BB490" s="11"/>
      <c r="BD490" s="11"/>
      <c r="BE490" s="11"/>
      <c r="BF490" s="11"/>
    </row>
    <row r="491" spans="1:58" x14ac:dyDescent="0.25">
      <c r="A491" s="104">
        <v>496</v>
      </c>
      <c r="B491" s="56" t="s">
        <v>312</v>
      </c>
      <c r="C491" s="56" t="s">
        <v>6</v>
      </c>
      <c r="D491" s="56" t="s">
        <v>216</v>
      </c>
      <c r="E491" s="56" t="s">
        <v>173</v>
      </c>
      <c r="F491" s="56" t="s">
        <v>2</v>
      </c>
      <c r="G491" s="56">
        <v>0</v>
      </c>
      <c r="H491" s="57">
        <v>0</v>
      </c>
      <c r="I491" s="56" t="s">
        <v>192</v>
      </c>
      <c r="J491" s="129">
        <v>7.9856831971580782</v>
      </c>
      <c r="K491" s="59">
        <f>('Opportunity List'!$J491*Convert_PJ_to_MWh)/1000</f>
        <v>2218.2453325439287</v>
      </c>
      <c r="L491" s="129">
        <v>5545.613331359822</v>
      </c>
      <c r="M491" s="59">
        <f>'Opportunity List'!$N491/Convert_GJ_to_MWh</f>
        <v>1439.9999988480001</v>
      </c>
      <c r="N491" s="129">
        <v>400</v>
      </c>
      <c r="O491" s="60">
        <v>0.16000000000000003</v>
      </c>
      <c r="P491" s="59">
        <f>'Opportunity List'!$L491*'Opportunity List'!$O491</f>
        <v>887.29813301757167</v>
      </c>
      <c r="Q491" s="60">
        <v>0.37</v>
      </c>
      <c r="R491" s="59">
        <f>'Opportunity List'!$J491*'Opportunity List'!$Q491*Convert_PJ_to_MWh</f>
        <v>820750.77304125356</v>
      </c>
      <c r="S491" s="60">
        <v>1.4531712724283684E-2</v>
      </c>
      <c r="T491" s="59">
        <v>20</v>
      </c>
      <c r="U491" s="59">
        <v>0</v>
      </c>
      <c r="V491" s="59">
        <f>(('Opportunity List'!$R491*'Opportunity List'!$S491)*'Opportunity List'!$O491)*'Opportunity List'!$T491</f>
        <v>38166.126246621621</v>
      </c>
      <c r="W491" s="59">
        <f>'Opportunity List'!$Y491*'Opportunity List'!$P491</f>
        <v>1908.3063123310812</v>
      </c>
      <c r="X491" s="59">
        <f>IF('Opportunity List'!$P491=0,0,IF(OR('Opportunity List'!$A491={600,601}),4.52,IF(OR('Opportunity List'!$A491={602,603,604,605}),1.9,('Opportunity List'!$V491/'Opportunity List'!$P491))))</f>
        <v>43.013869663879703</v>
      </c>
      <c r="Y491" s="59">
        <f>IF('Opportunity List'!$X491=0,0,'Opportunity List'!$X491/'Opportunity List'!$T491)</f>
        <v>2.1506934831939852</v>
      </c>
      <c r="Z491" s="61">
        <f>'Opportunity List'!$W491*'Opportunity List'!$H491</f>
        <v>0</v>
      </c>
      <c r="AA491" s="61">
        <f>'Opportunity List'!$Z491+'Opportunity List'!$W491</f>
        <v>1908.3063123310812</v>
      </c>
      <c r="AB491" s="61">
        <f>IF('Opportunity List'!$F491="Electricity", 'Opportunity List'!$W491, 0)+IF('Opportunity List'!$G491="Electricity",'Opportunity List'!$Z491,0)</f>
        <v>1908.3063123310812</v>
      </c>
      <c r="AC491" s="61">
        <f>IF('Opportunity List'!$F491="Natural Gas",'Opportunity List'!$W491, 0)+IF('Opportunity List'!$G491="Natural Gas",'Opportunity List'!$Z491,0)</f>
        <v>0</v>
      </c>
      <c r="AD491" s="61">
        <f>'Opportunity List'!$Y491*VLOOKUP('Opportunity List'!$T491,'Discount rate'!$B$4:$D$45,3,FALSE)</f>
        <v>24.935170881889839</v>
      </c>
      <c r="AE491" s="59">
        <v>10548.817635270543</v>
      </c>
      <c r="AF491" s="62" t="s">
        <v>168</v>
      </c>
      <c r="AG491" s="63">
        <v>0</v>
      </c>
      <c r="AH491" s="64">
        <f>'Opportunity List'!$AG491*VLOOKUP('Opportunity List'!$T491,'Discount rate'!$B$4:$D$45,3,FALSE)</f>
        <v>0</v>
      </c>
      <c r="AI491" s="59">
        <f>'Opportunity List'!$AE491-'Opportunity List'!$AH491</f>
        <v>10548.817635270543</v>
      </c>
      <c r="AJ491" s="64">
        <f>'Opportunity List'!$AI491/'Opportunity List'!$AD491</f>
        <v>423.04974308124923</v>
      </c>
      <c r="AK491" s="59">
        <f>'Opportunity List'!$P491*'Opportunity List'!$AE491</f>
        <v>9359946.1933183875</v>
      </c>
      <c r="AL491" s="59" t="s">
        <v>175</v>
      </c>
      <c r="AM491" s="65" t="s">
        <v>175</v>
      </c>
      <c r="AN491" s="65" t="s">
        <v>175</v>
      </c>
      <c r="AO491" s="65" t="s">
        <v>175</v>
      </c>
      <c r="AP491" s="65" t="s">
        <v>175</v>
      </c>
      <c r="AQ491" s="65" t="s">
        <v>175</v>
      </c>
      <c r="AR491" s="65" t="s">
        <v>175</v>
      </c>
      <c r="AS491" s="65" t="e">
        <f>#VALUE!</f>
        <v>#VALUE!</v>
      </c>
      <c r="AT491" s="65" t="e">
        <f>#VALUE!</f>
        <v>#VALUE!</v>
      </c>
      <c r="AU491" s="65" t="e">
        <f>#VALUE!</f>
        <v>#VALUE!</v>
      </c>
      <c r="AV491" s="65" t="e">
        <f>#VALUE!</f>
        <v>#VALUE!</v>
      </c>
      <c r="AW491" s="65" t="e">
        <f>#VALUE!</f>
        <v>#VALUE!</v>
      </c>
      <c r="AX491" s="56" t="str">
        <f>IF('Opportunity List'!$AY491&lt;=0.1,"Early",IF(AND('Opportunity List'!$AY491&gt;0.1,'Opportunity List'!$AY491&lt;=0.25),"Establishing","Mature"))</f>
        <v>Establishing</v>
      </c>
      <c r="AY491" s="105">
        <v>0.25</v>
      </c>
      <c r="AZ491" s="11"/>
      <c r="BA491" s="11"/>
      <c r="BB491" s="11"/>
      <c r="BD491" s="11"/>
      <c r="BE491" s="11"/>
      <c r="BF491" s="11"/>
    </row>
    <row r="492" spans="1:58" x14ac:dyDescent="0.25">
      <c r="A492" s="104">
        <v>321</v>
      </c>
      <c r="B492" s="56" t="s">
        <v>312</v>
      </c>
      <c r="C492" s="56" t="s">
        <v>6</v>
      </c>
      <c r="D492" s="56" t="s">
        <v>216</v>
      </c>
      <c r="E492" s="56" t="s">
        <v>173</v>
      </c>
      <c r="F492" s="56" t="s">
        <v>159</v>
      </c>
      <c r="G492" s="56">
        <v>0</v>
      </c>
      <c r="H492" s="57">
        <v>0</v>
      </c>
      <c r="I492" s="56" t="s">
        <v>192</v>
      </c>
      <c r="J492" s="129">
        <v>9.7407515202941148</v>
      </c>
      <c r="K492" s="59">
        <f>('Opportunity List'!$J492*Convert_PJ_to_MWh)/1000</f>
        <v>2705.7643111928314</v>
      </c>
      <c r="L492" s="129">
        <v>2200.2570884934375</v>
      </c>
      <c r="M492" s="59">
        <f>'Opportunity List'!$N492/Convert_GJ_to_MWh</f>
        <v>4427.0969803675489</v>
      </c>
      <c r="N492" s="129">
        <v>1229.7491621970073</v>
      </c>
      <c r="O492" s="60">
        <v>0.2</v>
      </c>
      <c r="P492" s="59">
        <f>'Opportunity List'!$L492*'Opportunity List'!$O492</f>
        <v>440.05141769868754</v>
      </c>
      <c r="Q492" s="60">
        <v>0.37</v>
      </c>
      <c r="R492" s="59">
        <f>'Opportunity List'!$J492*'Opportunity List'!$Q492*Convert_PJ_to_MWh</f>
        <v>1001132.7951413477</v>
      </c>
      <c r="S492" s="60">
        <v>1.1701779614316442E-2</v>
      </c>
      <c r="T492" s="59">
        <v>20</v>
      </c>
      <c r="U492" s="59">
        <v>0</v>
      </c>
      <c r="V492" s="59">
        <f>(('Opportunity List'!$R492*'Opportunity List'!$S492)*'Opportunity List'!$O492)*'Opportunity List'!$T492</f>
        <v>46860.141333634645</v>
      </c>
      <c r="W492" s="59">
        <f>'Opportunity List'!$Y492*'Opportunity List'!$P492</f>
        <v>2343.0070666817319</v>
      </c>
      <c r="X492" s="59">
        <f>IF('Opportunity List'!$P492=0,0,IF(OR('Opportunity List'!$A492={600,601}),4.52,IF(OR('Opportunity List'!$A492={602,603,604,605}),1.9,('Opportunity List'!$V492/'Opportunity List'!$P492))))</f>
        <v>106.48787720920551</v>
      </c>
      <c r="Y492" s="59">
        <f>IF('Opportunity List'!$X492=0,0,'Opportunity List'!$X492/'Opportunity List'!$T492)</f>
        <v>5.3243938604602752</v>
      </c>
      <c r="Z492" s="61">
        <f>'Opportunity List'!$W492*'Opportunity List'!$H492</f>
        <v>0</v>
      </c>
      <c r="AA492" s="61">
        <f>'Opportunity List'!$Z492+'Opportunity List'!$W492</f>
        <v>2343.0070666817319</v>
      </c>
      <c r="AB492" s="61">
        <f>IF('Opportunity List'!$F492="Electricity", 'Opportunity List'!$W492, 0)+IF('Opportunity List'!$G492="Electricity",'Opportunity List'!$Z492,0)</f>
        <v>0</v>
      </c>
      <c r="AC492" s="61">
        <f>IF('Opportunity List'!$F492="Natural Gas",'Opportunity List'!$W492, 0)+IF('Opportunity List'!$G492="Natural Gas",'Opportunity List'!$Z492,0)</f>
        <v>2343.0070666817319</v>
      </c>
      <c r="AD492" s="61">
        <f>'Opportunity List'!$Y492*VLOOKUP('Opportunity List'!$T492,'Discount rate'!$B$4:$D$45,3,FALSE)</f>
        <v>61.731098266915218</v>
      </c>
      <c r="AE492" s="59">
        <v>10548.817635270543</v>
      </c>
      <c r="AF492" s="62" t="s">
        <v>168</v>
      </c>
      <c r="AG492" s="63">
        <v>0</v>
      </c>
      <c r="AH492" s="64">
        <f>'Opportunity List'!$AG492*VLOOKUP('Opportunity List'!$T492,'Discount rate'!$B$4:$D$45,3,FALSE)</f>
        <v>0</v>
      </c>
      <c r="AI492" s="59">
        <f>'Opportunity List'!$AE492-'Opportunity List'!$AH492</f>
        <v>10548.817635270543</v>
      </c>
      <c r="AJ492" s="64">
        <f>'Opportunity List'!$AI492/'Opportunity List'!$AD492</f>
        <v>170.88336238016004</v>
      </c>
      <c r="AK492" s="59">
        <f>'Opportunity List'!$P492*'Opportunity List'!$AE492</f>
        <v>4642022.1554457191</v>
      </c>
      <c r="AL492" s="59" t="s">
        <v>175</v>
      </c>
      <c r="AM492" s="65" t="s">
        <v>175</v>
      </c>
      <c r="AN492" s="65" t="s">
        <v>175</v>
      </c>
      <c r="AO492" s="65" t="s">
        <v>175</v>
      </c>
      <c r="AP492" s="65" t="s">
        <v>175</v>
      </c>
      <c r="AQ492" s="65" t="s">
        <v>175</v>
      </c>
      <c r="AR492" s="65" t="s">
        <v>175</v>
      </c>
      <c r="AS492" s="65" t="e">
        <f>#VALUE!</f>
        <v>#VALUE!</v>
      </c>
      <c r="AT492" s="65" t="e">
        <f>#VALUE!</f>
        <v>#VALUE!</v>
      </c>
      <c r="AU492" s="65" t="e">
        <f>#VALUE!</f>
        <v>#VALUE!</v>
      </c>
      <c r="AV492" s="65" t="e">
        <f>#VALUE!</f>
        <v>#VALUE!</v>
      </c>
      <c r="AW492" s="65" t="e">
        <f>#VALUE!</f>
        <v>#VALUE!</v>
      </c>
      <c r="AX492" s="56" t="str">
        <f>IF('Opportunity List'!$AY492&lt;=0.1,"Early",IF(AND('Opportunity List'!$AY492&gt;0.1,'Opportunity List'!$AY492&lt;=0.25),"Establishing","Mature"))</f>
        <v>Establishing</v>
      </c>
      <c r="AY492" s="105">
        <v>0.25</v>
      </c>
      <c r="AZ492" s="11"/>
      <c r="BA492" s="11"/>
      <c r="BB492" s="11"/>
      <c r="BD492" s="11"/>
      <c r="BE492" s="11"/>
      <c r="BF492" s="11"/>
    </row>
    <row r="493" spans="1:58" x14ac:dyDescent="0.25">
      <c r="A493" s="104">
        <v>558</v>
      </c>
      <c r="B493" s="70" t="s">
        <v>322</v>
      </c>
      <c r="C493" s="70" t="s">
        <v>6</v>
      </c>
      <c r="D493" s="70" t="s">
        <v>216</v>
      </c>
      <c r="E493" s="70" t="s">
        <v>323</v>
      </c>
      <c r="F493" s="67" t="s">
        <v>2</v>
      </c>
      <c r="G493" s="70">
        <v>0</v>
      </c>
      <c r="H493" s="57">
        <v>0</v>
      </c>
      <c r="I493" s="70" t="s">
        <v>192</v>
      </c>
      <c r="J493" s="129">
        <v>39.191759686465929</v>
      </c>
      <c r="K493" s="59">
        <f>('Opportunity List'!$J493*Convert_PJ_to_MWh)/1000</f>
        <v>10886.599912907292</v>
      </c>
      <c r="L493" s="129">
        <v>950</v>
      </c>
      <c r="M493" s="59">
        <f>'Opportunity List'!$N493/Convert_GJ_to_MWh</f>
        <v>41255.999966995201</v>
      </c>
      <c r="N493" s="129">
        <v>11460</v>
      </c>
      <c r="O493" s="60">
        <v>1</v>
      </c>
      <c r="P493" s="59">
        <f>'Opportunity List'!$L493*'Opportunity List'!$O493</f>
        <v>950</v>
      </c>
      <c r="Q493" s="60">
        <v>0.56999999999999995</v>
      </c>
      <c r="R493" s="59">
        <f>'Opportunity List'!$J493*'Opportunity List'!$Q493*Convert_PJ_to_MWh</f>
        <v>6205361.9503571549</v>
      </c>
      <c r="S493" s="60">
        <v>0.2</v>
      </c>
      <c r="T493" s="59">
        <v>10</v>
      </c>
      <c r="U493" s="59">
        <v>0</v>
      </c>
      <c r="V493" s="59">
        <f>(('Opportunity List'!$R493*'Opportunity List'!$S493)*'Opportunity List'!$O493)*'Opportunity List'!$T493</f>
        <v>12410723.90071431</v>
      </c>
      <c r="W493" s="59">
        <f>'Opportunity List'!$Y493*'Opportunity List'!$P493</f>
        <v>1241072.3900714309</v>
      </c>
      <c r="X493" s="59">
        <f>IF('Opportunity List'!$P493=0,0,IF(OR('Opportunity List'!$A493={600,601}),4.52,IF(OR('Opportunity List'!$A493={602,603,604,605}),1.9,('Opportunity List'!$V493/'Opportunity List'!$P493))))</f>
        <v>13063.919895488747</v>
      </c>
      <c r="Y493" s="59">
        <f>IF('Opportunity List'!$X493=0,0,'Opportunity List'!$X493/'Opportunity List'!$T493)</f>
        <v>1306.3919895488748</v>
      </c>
      <c r="Z493" s="61">
        <f>'Opportunity List'!$W493*'Opportunity List'!$H493</f>
        <v>0</v>
      </c>
      <c r="AA493" s="61">
        <f>'Opportunity List'!$Z493+'Opportunity List'!$W493</f>
        <v>1241072.3900714309</v>
      </c>
      <c r="AB493" s="61">
        <f>IF('Opportunity List'!$F493="Electricity", 'Opportunity List'!$W493, 0)+IF('Opportunity List'!$G493="Electricity",'Opportunity List'!$Z493,0)</f>
        <v>1241072.3900714309</v>
      </c>
      <c r="AC493" s="61">
        <f>IF('Opportunity List'!$F493="Natural Gas",'Opportunity List'!$W493, 0)+IF('Opportunity List'!$G493="Natural Gas",'Opportunity List'!$Z493,0)</f>
        <v>0</v>
      </c>
      <c r="AD493" s="61">
        <f>'Opportunity List'!$Y493*VLOOKUP('Opportunity List'!$T493,'Discount rate'!$B$4:$D$45,3,FALSE)</f>
        <v>10481.942652566568</v>
      </c>
      <c r="AE493" s="59">
        <v>362552.14723926387</v>
      </c>
      <c r="AF493" s="132" t="s">
        <v>164</v>
      </c>
      <c r="AG493" s="133">
        <v>0</v>
      </c>
      <c r="AH493" s="64">
        <f>'Opportunity List'!$AG493*VLOOKUP('Opportunity List'!$T493,'Discount rate'!$B$4:$D$45,3,FALSE)</f>
        <v>0</v>
      </c>
      <c r="AI493" s="59">
        <f>'Opportunity List'!$AE493-'Opportunity List'!$AH493</f>
        <v>362552.14723926387</v>
      </c>
      <c r="AJ493" s="64">
        <f>'Opportunity List'!$AI493/'Opportunity List'!$AD493</f>
        <v>34.588258995148266</v>
      </c>
      <c r="AK493" s="59">
        <f>'Opportunity List'!$P493*'Opportunity List'!$AE493</f>
        <v>344424539.87730068</v>
      </c>
      <c r="AL493" s="59">
        <v>6264</v>
      </c>
      <c r="AM493" s="65">
        <v>0.83867432752854976</v>
      </c>
      <c r="AN493" s="65">
        <v>0.58822055536023266</v>
      </c>
      <c r="AO493" s="65">
        <v>0.92738502784470611</v>
      </c>
      <c r="AP493" s="65">
        <v>0.90991425733798825</v>
      </c>
      <c r="AQ493" s="65">
        <v>0.79359384576108527</v>
      </c>
      <c r="AR493" s="65">
        <v>0.68347836446628707</v>
      </c>
      <c r="AS493" s="65" t="e">
        <f>#VALUE!</f>
        <v>#VALUE!</v>
      </c>
      <c r="AT493" s="65" t="e">
        <f>#VALUE!</f>
        <v>#VALUE!</v>
      </c>
      <c r="AU493" s="65" t="e">
        <f>#VALUE!</f>
        <v>#VALUE!</v>
      </c>
      <c r="AV493" s="65" t="e">
        <f>#VALUE!</f>
        <v>#VALUE!</v>
      </c>
      <c r="AW493" s="65" t="e">
        <f>#VALUE!</f>
        <v>#VALUE!</v>
      </c>
      <c r="AX493" s="56" t="str">
        <f>IF('Opportunity List'!$AY493&lt;=0.1,"Early",IF(AND('Opportunity List'!$AY493&gt;0.1,'Opportunity List'!$AY493&lt;=0.25),"Establishing","Mature"))</f>
        <v>Establishing</v>
      </c>
      <c r="AY493" s="134">
        <v>0.25</v>
      </c>
      <c r="AZ493" s="11"/>
      <c r="BA493" s="11"/>
      <c r="BB493" s="11"/>
      <c r="BD493" s="11"/>
      <c r="BE493" s="11"/>
      <c r="BF493" s="11"/>
    </row>
    <row r="494" spans="1:58" x14ac:dyDescent="0.25">
      <c r="A494" s="104">
        <v>559</v>
      </c>
      <c r="B494" s="70" t="s">
        <v>324</v>
      </c>
      <c r="C494" s="70" t="s">
        <v>6</v>
      </c>
      <c r="D494" s="70" t="s">
        <v>216</v>
      </c>
      <c r="E494" s="70" t="s">
        <v>323</v>
      </c>
      <c r="F494" s="70" t="s">
        <v>2</v>
      </c>
      <c r="G494" s="70">
        <v>0</v>
      </c>
      <c r="H494" s="57">
        <v>0</v>
      </c>
      <c r="I494" s="70" t="s">
        <v>192</v>
      </c>
      <c r="J494" s="129">
        <v>9.9169199206646415</v>
      </c>
      <c r="K494" s="59">
        <f>('Opportunity List'!$J494*Convert_PJ_to_MWh)/1000</f>
        <v>2754.6999779624225</v>
      </c>
      <c r="L494" s="129">
        <v>2590</v>
      </c>
      <c r="M494" s="59">
        <f>'Opportunity List'!$N494/Convert_GJ_to_MWh</f>
        <v>3830.3999969356805</v>
      </c>
      <c r="N494" s="129">
        <v>1064</v>
      </c>
      <c r="O494" s="60">
        <v>1</v>
      </c>
      <c r="P494" s="59">
        <f>'Opportunity List'!$L494*'Opportunity List'!$O494</f>
        <v>2590</v>
      </c>
      <c r="Q494" s="60">
        <v>0.56999999999999995</v>
      </c>
      <c r="R494" s="59">
        <f>'Opportunity List'!$J494*'Opportunity List'!$Q494*Convert_PJ_to_MWh</f>
        <v>1570178.9874385807</v>
      </c>
      <c r="S494" s="60">
        <v>0.2</v>
      </c>
      <c r="T494" s="59">
        <v>10</v>
      </c>
      <c r="U494" s="59">
        <v>0</v>
      </c>
      <c r="V494" s="59">
        <f>(('Opportunity List'!$R494*'Opportunity List'!$S494)*'Opportunity List'!$O494)*'Opportunity List'!$T494</f>
        <v>3140357.9748771614</v>
      </c>
      <c r="W494" s="59">
        <f>'Opportunity List'!$Y494*'Opportunity List'!$P494</f>
        <v>314035.79748771619</v>
      </c>
      <c r="X494" s="59">
        <f>IF('Opportunity List'!$P494=0,0,IF(OR('Opportunity List'!$A494={600,601}),4.52,IF(OR('Opportunity List'!$A494={602,603,604,605}),1.9,('Opportunity List'!$V494/'Opportunity List'!$P494))))</f>
        <v>1212.4934265934987</v>
      </c>
      <c r="Y494" s="59">
        <f>IF('Opportunity List'!$X494=0,0,'Opportunity List'!$X494/'Opportunity List'!$T494)</f>
        <v>121.24934265934988</v>
      </c>
      <c r="Z494" s="61">
        <f>'Opportunity List'!$W494*'Opportunity List'!$H494</f>
        <v>0</v>
      </c>
      <c r="AA494" s="61">
        <f>'Opportunity List'!$Z494+'Opportunity List'!$W494</f>
        <v>314035.79748771619</v>
      </c>
      <c r="AB494" s="61">
        <f>IF('Opportunity List'!$F494="Electricity", 'Opportunity List'!$W494, 0)+IF('Opportunity List'!$G494="Electricity",'Opportunity List'!$Z494,0)</f>
        <v>314035.79748771619</v>
      </c>
      <c r="AC494" s="61">
        <f>IF('Opportunity List'!$F494="Natural Gas",'Opportunity List'!$W494, 0)+IF('Opportunity List'!$G494="Natural Gas",'Opportunity List'!$Z494,0)</f>
        <v>0</v>
      </c>
      <c r="AD494" s="61">
        <f>'Opportunity List'!$Y494*VLOOKUP('Opportunity List'!$T494,'Discount rate'!$B$4:$D$45,3,FALSE)</f>
        <v>972.85398761177157</v>
      </c>
      <c r="AE494" s="59">
        <v>362552.14723926387</v>
      </c>
      <c r="AF494" s="132" t="s">
        <v>164</v>
      </c>
      <c r="AG494" s="133">
        <v>0</v>
      </c>
      <c r="AH494" s="64">
        <f>'Opportunity List'!$AG494*VLOOKUP('Opportunity List'!$T494,'Discount rate'!$B$4:$D$45,3,FALSE)</f>
        <v>0</v>
      </c>
      <c r="AI494" s="59">
        <f>'Opportunity List'!$AE494-'Opportunity List'!$AH494</f>
        <v>362552.14723926387</v>
      </c>
      <c r="AJ494" s="64">
        <f>'Opportunity List'!$AI494/'Opportunity List'!$AD494</f>
        <v>372.66861405305195</v>
      </c>
      <c r="AK494" s="59">
        <f>'Opportunity List'!$P494*'Opportunity List'!$AE494</f>
        <v>939010061.34969342</v>
      </c>
      <c r="AL494" s="59">
        <v>6264</v>
      </c>
      <c r="AM494" s="65">
        <v>0.83867432752854976</v>
      </c>
      <c r="AN494" s="65">
        <v>0.58822055536023266</v>
      </c>
      <c r="AO494" s="65">
        <v>0.92738502784470611</v>
      </c>
      <c r="AP494" s="65">
        <v>0.90991425733798825</v>
      </c>
      <c r="AQ494" s="65">
        <v>0.79359384576108527</v>
      </c>
      <c r="AR494" s="65">
        <v>0.68347836446628707</v>
      </c>
      <c r="AS494" s="65" t="e">
        <f>#VALUE!</f>
        <v>#VALUE!</v>
      </c>
      <c r="AT494" s="65" t="e">
        <f>#VALUE!</f>
        <v>#VALUE!</v>
      </c>
      <c r="AU494" s="65" t="e">
        <f>#VALUE!</f>
        <v>#VALUE!</v>
      </c>
      <c r="AV494" s="65" t="e">
        <f>#VALUE!</f>
        <v>#VALUE!</v>
      </c>
      <c r="AW494" s="65" t="e">
        <f>#VALUE!</f>
        <v>#VALUE!</v>
      </c>
      <c r="AX494" s="56" t="str">
        <f>IF('Opportunity List'!$AY494&lt;=0.1,"Early",IF(AND('Opportunity List'!$AY494&gt;0.1,'Opportunity List'!$AY494&lt;=0.25),"Establishing","Mature"))</f>
        <v>Establishing</v>
      </c>
      <c r="AY494" s="134">
        <v>0.25</v>
      </c>
      <c r="AZ494" s="11"/>
      <c r="BA494" s="11"/>
      <c r="BB494" s="11"/>
      <c r="BD494" s="11"/>
      <c r="BE494" s="11"/>
      <c r="BF494" s="11"/>
    </row>
    <row r="495" spans="1:58" x14ac:dyDescent="0.25">
      <c r="A495" s="104">
        <v>560</v>
      </c>
      <c r="B495" s="70" t="s">
        <v>325</v>
      </c>
      <c r="C495" s="70" t="s">
        <v>6</v>
      </c>
      <c r="D495" s="70" t="s">
        <v>216</v>
      </c>
      <c r="E495" s="70" t="s">
        <v>323</v>
      </c>
      <c r="F495" s="67" t="s">
        <v>2</v>
      </c>
      <c r="G495" s="70">
        <v>0</v>
      </c>
      <c r="H495" s="57">
        <v>0</v>
      </c>
      <c r="I495" s="70" t="s">
        <v>192</v>
      </c>
      <c r="J495" s="129">
        <v>65.562479475500169</v>
      </c>
      <c r="K495" s="59">
        <f>('Opportunity List'!$J495*Convert_PJ_to_MWh)/1000</f>
        <v>18211.799854305747</v>
      </c>
      <c r="L495" s="129">
        <v>410</v>
      </c>
      <c r="M495" s="59">
        <f>'Opportunity List'!$N495/Convert_GJ_to_MWh</f>
        <v>159908.39987207329</v>
      </c>
      <c r="N495" s="129">
        <v>44419</v>
      </c>
      <c r="O495" s="60">
        <v>1</v>
      </c>
      <c r="P495" s="59">
        <f>'Opportunity List'!$L495*'Opportunity List'!$O495</f>
        <v>410</v>
      </c>
      <c r="Q495" s="60">
        <v>0.56999999999999995</v>
      </c>
      <c r="R495" s="59">
        <f>'Opportunity List'!$J495*'Opportunity List'!$Q495*Convert_PJ_to_MWh</f>
        <v>10380725.916954277</v>
      </c>
      <c r="S495" s="60">
        <v>0.2</v>
      </c>
      <c r="T495" s="59">
        <v>10</v>
      </c>
      <c r="U495" s="59">
        <v>0</v>
      </c>
      <c r="V495" s="59">
        <f>(('Opportunity List'!$R495*'Opportunity List'!$S495)*'Opportunity List'!$O495)*'Opportunity List'!$T495</f>
        <v>20761451.833908554</v>
      </c>
      <c r="W495" s="59">
        <f>'Opportunity List'!$Y495*'Opportunity List'!$P495</f>
        <v>2076145.1833908553</v>
      </c>
      <c r="X495" s="59">
        <f>IF('Opportunity List'!$P495=0,0,IF(OR('Opportunity List'!$A495={600,601}),4.52,IF(OR('Opportunity List'!$A495={602,603,604,605}),1.9,('Opportunity List'!$V495/'Opportunity List'!$P495))))</f>
        <v>50637.687399776958</v>
      </c>
      <c r="Y495" s="59">
        <f>IF('Opportunity List'!$X495=0,0,'Opportunity List'!$X495/'Opportunity List'!$T495)</f>
        <v>5063.768739977696</v>
      </c>
      <c r="Z495" s="61">
        <f>'Opportunity List'!$W495*'Opportunity List'!$H495</f>
        <v>0</v>
      </c>
      <c r="AA495" s="61">
        <f>'Opportunity List'!$Z495+'Opportunity List'!$W495</f>
        <v>2076145.1833908553</v>
      </c>
      <c r="AB495" s="61">
        <f>IF('Opportunity List'!$F495="Electricity", 'Opportunity List'!$W495, 0)+IF('Opportunity List'!$G495="Electricity",'Opportunity List'!$Z495,0)</f>
        <v>2076145.1833908553</v>
      </c>
      <c r="AC495" s="61">
        <f>IF('Opportunity List'!$F495="Natural Gas",'Opportunity List'!$W495, 0)+IF('Opportunity List'!$G495="Natural Gas",'Opportunity List'!$Z495,0)</f>
        <v>0</v>
      </c>
      <c r="AD495" s="61">
        <f>'Opportunity List'!$Y495*VLOOKUP('Opportunity List'!$T495,'Discount rate'!$B$4:$D$45,3,FALSE)</f>
        <v>40629.561389636583</v>
      </c>
      <c r="AE495" s="59">
        <v>362552.14723926387</v>
      </c>
      <c r="AF495" s="132" t="s">
        <v>164</v>
      </c>
      <c r="AG495" s="133">
        <v>0</v>
      </c>
      <c r="AH495" s="64">
        <f>'Opportunity List'!$AG495*VLOOKUP('Opportunity List'!$T495,'Discount rate'!$B$4:$D$45,3,FALSE)</f>
        <v>0</v>
      </c>
      <c r="AI495" s="59">
        <f>'Opportunity List'!$AE495-'Opportunity List'!$AH495</f>
        <v>362552.14723926387</v>
      </c>
      <c r="AJ495" s="64">
        <f>'Opportunity List'!$AI495/'Opportunity List'!$AD495</f>
        <v>8.9233586295061595</v>
      </c>
      <c r="AK495" s="59">
        <f>'Opportunity List'!$P495*'Opportunity List'!$AE495</f>
        <v>148646380.3680982</v>
      </c>
      <c r="AL495" s="59">
        <v>6264</v>
      </c>
      <c r="AM495" s="65">
        <v>0.83867432752854976</v>
      </c>
      <c r="AN495" s="65">
        <v>0.58822055536023266</v>
      </c>
      <c r="AO495" s="65">
        <v>0.92738502784470611</v>
      </c>
      <c r="AP495" s="65">
        <v>0.90991425733798825</v>
      </c>
      <c r="AQ495" s="65">
        <v>0.79359384576108527</v>
      </c>
      <c r="AR495" s="65">
        <v>0.68347836446628707</v>
      </c>
      <c r="AS495" s="65" t="e">
        <f>#VALUE!</f>
        <v>#VALUE!</v>
      </c>
      <c r="AT495" s="65" t="e">
        <f>#VALUE!</f>
        <v>#VALUE!</v>
      </c>
      <c r="AU495" s="65" t="e">
        <f>#VALUE!</f>
        <v>#VALUE!</v>
      </c>
      <c r="AV495" s="65" t="e">
        <f>#VALUE!</f>
        <v>#VALUE!</v>
      </c>
      <c r="AW495" s="65" t="e">
        <f>#VALUE!</f>
        <v>#VALUE!</v>
      </c>
      <c r="AX495" s="56" t="str">
        <f>IF('Opportunity List'!$AY495&lt;=0.1,"Early",IF(AND('Opportunity List'!$AY495&gt;0.1,'Opportunity List'!$AY495&lt;=0.25),"Establishing","Mature"))</f>
        <v>Establishing</v>
      </c>
      <c r="AY495" s="134">
        <v>0.25</v>
      </c>
      <c r="AZ495" s="11"/>
      <c r="BA495" s="11"/>
      <c r="BB495" s="11"/>
      <c r="BD495" s="11"/>
      <c r="BE495" s="11"/>
      <c r="BF495" s="11"/>
    </row>
    <row r="496" spans="1:58" x14ac:dyDescent="0.25">
      <c r="A496" s="104">
        <v>561</v>
      </c>
      <c r="B496" s="70" t="s">
        <v>326</v>
      </c>
      <c r="C496" s="70" t="s">
        <v>6</v>
      </c>
      <c r="D496" s="70" t="s">
        <v>216</v>
      </c>
      <c r="E496" s="70" t="s">
        <v>323</v>
      </c>
      <c r="F496" s="67" t="s">
        <v>2</v>
      </c>
      <c r="G496" s="70">
        <v>0</v>
      </c>
      <c r="H496" s="57">
        <v>0</v>
      </c>
      <c r="I496" s="70" t="s">
        <v>192</v>
      </c>
      <c r="J496" s="129">
        <v>13.655159890758721</v>
      </c>
      <c r="K496" s="59">
        <f>('Opportunity List'!$J496*Convert_PJ_to_MWh)/1000</f>
        <v>3793.0999696552312</v>
      </c>
      <c r="L496" s="129">
        <v>1140</v>
      </c>
      <c r="M496" s="59">
        <f>'Opportunity List'!$N496/Convert_GJ_to_MWh</f>
        <v>9482.3999924140808</v>
      </c>
      <c r="N496" s="129">
        <v>2634</v>
      </c>
      <c r="O496" s="60">
        <v>1</v>
      </c>
      <c r="P496" s="59">
        <f>'Opportunity List'!$L496*'Opportunity List'!$O496</f>
        <v>1140</v>
      </c>
      <c r="Q496" s="60">
        <v>0.56999999999999995</v>
      </c>
      <c r="R496" s="59">
        <f>'Opportunity List'!$J496*'Opportunity List'!$Q496*Convert_PJ_to_MWh</f>
        <v>2162066.9827034813</v>
      </c>
      <c r="S496" s="60">
        <v>0.2</v>
      </c>
      <c r="T496" s="59">
        <v>10</v>
      </c>
      <c r="U496" s="59">
        <v>0</v>
      </c>
      <c r="V496" s="59">
        <f>(('Opportunity List'!$R496*'Opportunity List'!$S496)*'Opportunity List'!$O496)*'Opportunity List'!$T496</f>
        <v>4324133.9654069627</v>
      </c>
      <c r="W496" s="59">
        <f>'Opportunity List'!$Y496*'Opportunity List'!$P496</f>
        <v>432413.39654069627</v>
      </c>
      <c r="X496" s="59">
        <f>IF('Opportunity List'!$P496=0,0,IF(OR('Opportunity List'!$A496={600,601}),4.52,IF(OR('Opportunity List'!$A496={602,603,604,605}),1.9,('Opportunity List'!$V496/'Opportunity List'!$P496))))</f>
        <v>3793.0999696552303</v>
      </c>
      <c r="Y496" s="59">
        <f>IF('Opportunity List'!$X496=0,0,'Opportunity List'!$X496/'Opportunity List'!$T496)</f>
        <v>379.30999696552306</v>
      </c>
      <c r="Z496" s="61">
        <f>'Opportunity List'!$W496*'Opportunity List'!$H496</f>
        <v>0</v>
      </c>
      <c r="AA496" s="61">
        <f>'Opportunity List'!$Z496+'Opportunity List'!$W496</f>
        <v>432413.39654069627</v>
      </c>
      <c r="AB496" s="61">
        <f>IF('Opportunity List'!$F496="Electricity", 'Opportunity List'!$W496, 0)+IF('Opportunity List'!$G496="Electricity",'Opportunity List'!$Z496,0)</f>
        <v>432413.39654069627</v>
      </c>
      <c r="AC496" s="61">
        <f>IF('Opportunity List'!$F496="Natural Gas",'Opportunity List'!$W496, 0)+IF('Opportunity List'!$G496="Natural Gas",'Opportunity List'!$Z496,0)</f>
        <v>0</v>
      </c>
      <c r="AD496" s="61">
        <f>'Opportunity List'!$Y496*VLOOKUP('Opportunity List'!$T496,'Discount rate'!$B$4:$D$45,3,FALSE)</f>
        <v>3043.4246899437721</v>
      </c>
      <c r="AE496" s="59">
        <v>362552.14723926387</v>
      </c>
      <c r="AF496" s="132" t="s">
        <v>164</v>
      </c>
      <c r="AG496" s="133">
        <v>0</v>
      </c>
      <c r="AH496" s="64">
        <f>'Opportunity List'!$AG496*VLOOKUP('Opportunity List'!$T496,'Discount rate'!$B$4:$D$45,3,FALSE)</f>
        <v>0</v>
      </c>
      <c r="AI496" s="59">
        <f>'Opportunity List'!$AE496-'Opportunity List'!$AH496</f>
        <v>362552.14723926387</v>
      </c>
      <c r="AJ496" s="64">
        <f>'Opportunity List'!$AI496/'Opportunity List'!$AD496</f>
        <v>119.12637379765822</v>
      </c>
      <c r="AK496" s="59">
        <f>'Opportunity List'!$P496*'Opportunity List'!$AE496</f>
        <v>413309447.85276079</v>
      </c>
      <c r="AL496" s="59">
        <v>6264</v>
      </c>
      <c r="AM496" s="65">
        <v>0.83867432752854976</v>
      </c>
      <c r="AN496" s="65">
        <v>0.58822055536023266</v>
      </c>
      <c r="AO496" s="65">
        <v>0.92738502784470611</v>
      </c>
      <c r="AP496" s="65">
        <v>0.90991425733798825</v>
      </c>
      <c r="AQ496" s="65">
        <v>0.79359384576108527</v>
      </c>
      <c r="AR496" s="65">
        <v>0.68347836446628707</v>
      </c>
      <c r="AS496" s="65" t="e">
        <f>#VALUE!</f>
        <v>#VALUE!</v>
      </c>
      <c r="AT496" s="65" t="e">
        <f>#VALUE!</f>
        <v>#VALUE!</v>
      </c>
      <c r="AU496" s="65" t="e">
        <f>#VALUE!</f>
        <v>#VALUE!</v>
      </c>
      <c r="AV496" s="65" t="e">
        <f>#VALUE!</f>
        <v>#VALUE!</v>
      </c>
      <c r="AW496" s="65" t="e">
        <f>#VALUE!</f>
        <v>#VALUE!</v>
      </c>
      <c r="AX496" s="56" t="str">
        <f>IF('Opportunity List'!$AY496&lt;=0.1,"Early",IF(AND('Opportunity List'!$AY496&gt;0.1,'Opportunity List'!$AY496&lt;=0.25),"Establishing","Mature"))</f>
        <v>Establishing</v>
      </c>
      <c r="AY496" s="134">
        <v>0.25</v>
      </c>
      <c r="AZ496" s="11"/>
      <c r="BA496" s="11"/>
      <c r="BB496" s="11"/>
      <c r="BD496" s="11"/>
      <c r="BE496" s="11"/>
      <c r="BF496" s="11"/>
    </row>
    <row r="497" spans="1:58" x14ac:dyDescent="0.25">
      <c r="A497" s="104">
        <v>562</v>
      </c>
      <c r="B497" s="70" t="s">
        <v>327</v>
      </c>
      <c r="C497" s="70" t="s">
        <v>6</v>
      </c>
      <c r="D497" s="70" t="s">
        <v>216</v>
      </c>
      <c r="E497" s="70" t="s">
        <v>323</v>
      </c>
      <c r="F497" s="70" t="s">
        <v>2</v>
      </c>
      <c r="G497" s="70">
        <v>0</v>
      </c>
      <c r="H497" s="57">
        <v>0</v>
      </c>
      <c r="I497" s="70" t="s">
        <v>192</v>
      </c>
      <c r="J497" s="129">
        <v>5.6919599544643207</v>
      </c>
      <c r="K497" s="59">
        <f>('Opportunity List'!$J497*Convert_PJ_to_MWh)/1000</f>
        <v>1581.0999873512128</v>
      </c>
      <c r="L497" s="129">
        <v>1220</v>
      </c>
      <c r="M497" s="59">
        <f>'Opportunity List'!$N497/Convert_GJ_to_MWh</f>
        <v>4665.5999962675205</v>
      </c>
      <c r="N497" s="129">
        <v>1296</v>
      </c>
      <c r="O497" s="60">
        <v>1</v>
      </c>
      <c r="P497" s="59">
        <f>'Opportunity List'!$L497*'Opportunity List'!$O497</f>
        <v>1220</v>
      </c>
      <c r="Q497" s="60">
        <v>0.56999999999999995</v>
      </c>
      <c r="R497" s="59">
        <f>'Opportunity List'!$J497*'Opportunity List'!$Q497*Convert_PJ_to_MWh</f>
        <v>901226.99279019132</v>
      </c>
      <c r="S497" s="60">
        <v>0.2</v>
      </c>
      <c r="T497" s="59">
        <v>10</v>
      </c>
      <c r="U497" s="59">
        <v>0</v>
      </c>
      <c r="V497" s="59">
        <f>(('Opportunity List'!$R497*'Opportunity List'!$S497)*'Opportunity List'!$O497)*'Opportunity List'!$T497</f>
        <v>1802453.9855803829</v>
      </c>
      <c r="W497" s="59">
        <f>'Opportunity List'!$Y497*'Opportunity List'!$P497</f>
        <v>180245.39855803829</v>
      </c>
      <c r="X497" s="59">
        <f>IF('Opportunity List'!$P497=0,0,IF(OR('Opportunity List'!$A497={600,601}),4.52,IF(OR('Opportunity List'!$A497={602,603,604,605}),1.9,('Opportunity List'!$V497/'Opportunity List'!$P497))))</f>
        <v>1477.4212996560516</v>
      </c>
      <c r="Y497" s="59">
        <f>IF('Opportunity List'!$X497=0,0,'Opportunity List'!$X497/'Opportunity List'!$T497)</f>
        <v>147.74212996560516</v>
      </c>
      <c r="Z497" s="61">
        <f>'Opportunity List'!$W497*'Opportunity List'!$H497</f>
        <v>0</v>
      </c>
      <c r="AA497" s="61">
        <f>'Opportunity List'!$Z497+'Opportunity List'!$W497</f>
        <v>180245.39855803829</v>
      </c>
      <c r="AB497" s="61">
        <f>IF('Opportunity List'!$F497="Electricity", 'Opportunity List'!$W497, 0)+IF('Opportunity List'!$G497="Electricity",'Opportunity List'!$Z497,0)</f>
        <v>180245.39855803829</v>
      </c>
      <c r="AC497" s="61">
        <f>IF('Opportunity List'!$F497="Natural Gas",'Opportunity List'!$W497, 0)+IF('Opportunity List'!$G497="Natural Gas",'Opportunity List'!$Z497,0)</f>
        <v>0</v>
      </c>
      <c r="AD497" s="61">
        <f>'Opportunity List'!$Y497*VLOOKUP('Opportunity List'!$T497,'Discount rate'!$B$4:$D$45,3,FALSE)</f>
        <v>1185.4210268100949</v>
      </c>
      <c r="AE497" s="59">
        <v>362552.14723926387</v>
      </c>
      <c r="AF497" s="132" t="s">
        <v>164</v>
      </c>
      <c r="AG497" s="133">
        <v>0</v>
      </c>
      <c r="AH497" s="64">
        <f>'Opportunity List'!$AG497*VLOOKUP('Opportunity List'!$T497,'Discount rate'!$B$4:$D$45,3,FALSE)</f>
        <v>0</v>
      </c>
      <c r="AI497" s="59">
        <f>'Opportunity List'!$AE497-'Opportunity List'!$AH497</f>
        <v>362552.14723926387</v>
      </c>
      <c r="AJ497" s="64">
        <f>'Opportunity List'!$AI497/'Opportunity List'!$AD497</f>
        <v>305.84251421191038</v>
      </c>
      <c r="AK497" s="59">
        <f>'Opportunity List'!$P497*'Opportunity List'!$AE497</f>
        <v>442313619.63190192</v>
      </c>
      <c r="AL497" s="59">
        <v>6264</v>
      </c>
      <c r="AM497" s="65">
        <v>0.83867432752854976</v>
      </c>
      <c r="AN497" s="65">
        <v>0.58822055536023266</v>
      </c>
      <c r="AO497" s="65">
        <v>0.92738502784470611</v>
      </c>
      <c r="AP497" s="65">
        <v>0.90991425733798825</v>
      </c>
      <c r="AQ497" s="65">
        <v>0.79359384576108527</v>
      </c>
      <c r="AR497" s="65">
        <v>0.68347836446628707</v>
      </c>
      <c r="AS497" s="65" t="e">
        <f>#VALUE!</f>
        <v>#VALUE!</v>
      </c>
      <c r="AT497" s="65" t="e">
        <f>#VALUE!</f>
        <v>#VALUE!</v>
      </c>
      <c r="AU497" s="65" t="e">
        <f>#VALUE!</f>
        <v>#VALUE!</v>
      </c>
      <c r="AV497" s="65" t="e">
        <f>#VALUE!</f>
        <v>#VALUE!</v>
      </c>
      <c r="AW497" s="65" t="e">
        <f>#VALUE!</f>
        <v>#VALUE!</v>
      </c>
      <c r="AX497" s="56" t="str">
        <f>IF('Opportunity List'!$AY497&lt;=0.1,"Early",IF(AND('Opportunity List'!$AY497&gt;0.1,'Opportunity List'!$AY497&lt;=0.25),"Establishing","Mature"))</f>
        <v>Establishing</v>
      </c>
      <c r="AY497" s="134">
        <v>0.25</v>
      </c>
      <c r="AZ497" s="11"/>
      <c r="BA497" s="11"/>
      <c r="BB497" s="11"/>
      <c r="BD497" s="11"/>
      <c r="BE497" s="11"/>
      <c r="BF497" s="11"/>
    </row>
    <row r="498" spans="1:58" x14ac:dyDescent="0.25">
      <c r="A498" s="104">
        <v>473</v>
      </c>
      <c r="B498" s="56" t="s">
        <v>240</v>
      </c>
      <c r="C498" s="56" t="s">
        <v>6</v>
      </c>
      <c r="D498" s="56" t="s">
        <v>216</v>
      </c>
      <c r="E498" s="56" t="s">
        <v>241</v>
      </c>
      <c r="F498" s="56" t="s">
        <v>2</v>
      </c>
      <c r="G498" s="56">
        <v>0</v>
      </c>
      <c r="H498" s="57">
        <v>0</v>
      </c>
      <c r="I498" s="56" t="s">
        <v>192</v>
      </c>
      <c r="J498" s="129">
        <v>7.9856831971580782</v>
      </c>
      <c r="K498" s="59">
        <f>('Opportunity List'!$J498*Convert_PJ_to_MWh)/1000</f>
        <v>2218.2453325439287</v>
      </c>
      <c r="L498" s="129">
        <v>5545.613331359822</v>
      </c>
      <c r="M498" s="59">
        <f>'Opportunity List'!$N498/Convert_GJ_to_MWh</f>
        <v>1439.9999988480001</v>
      </c>
      <c r="N498" s="129">
        <v>400</v>
      </c>
      <c r="O498" s="60">
        <v>0.16000000000000003</v>
      </c>
      <c r="P498" s="59">
        <f>'Opportunity List'!$L498*'Opportunity List'!$O498</f>
        <v>887.29813301757167</v>
      </c>
      <c r="Q498" s="60">
        <v>0.26</v>
      </c>
      <c r="R498" s="59">
        <f>'Opportunity List'!$J498*'Opportunity List'!$Q498*Convert_PJ_to_MWh</f>
        <v>576743.7864614214</v>
      </c>
      <c r="S498" s="60">
        <v>0.67736521803433836</v>
      </c>
      <c r="T498" s="59">
        <v>14</v>
      </c>
      <c r="U498" s="59">
        <v>0</v>
      </c>
      <c r="V498" s="59">
        <f>(('Opportunity List'!$R498*'Opportunity List'!$S498)*'Opportunity List'!$O498)*'Opportunity List'!$T498</f>
        <v>875092.24469271512</v>
      </c>
      <c r="W498" s="59">
        <f>'Opportunity List'!$Y498*'Opportunity List'!$P498</f>
        <v>62506.588906622514</v>
      </c>
      <c r="X498" s="59">
        <f>IF('Opportunity List'!$P498=0,0,IF(OR('Opportunity List'!$A498={600,601}),4.52,IF(OR('Opportunity List'!$A498={602,603,604,605}),1.9,('Opportunity List'!$V498/'Opportunity List'!$P498))))</f>
        <v>986.24375745799659</v>
      </c>
      <c r="Y498" s="59">
        <f>IF('Opportunity List'!$X498=0,0,'Opportunity List'!$X498/'Opportunity List'!$T498)</f>
        <v>70.445982675571187</v>
      </c>
      <c r="Z498" s="61">
        <f>'Opportunity List'!$W498*'Opportunity List'!$H498</f>
        <v>0</v>
      </c>
      <c r="AA498" s="61">
        <f>'Opportunity List'!$Z498+'Opportunity List'!$W498</f>
        <v>62506.588906622514</v>
      </c>
      <c r="AB498" s="61">
        <f>IF('Opportunity List'!$F498="Electricity", 'Opportunity List'!$W498, 0)+IF('Opportunity List'!$G498="Electricity",'Opportunity List'!$Z498,0)</f>
        <v>62506.588906622514</v>
      </c>
      <c r="AC498" s="61">
        <f>IF('Opportunity List'!$F498="Natural Gas",'Opportunity List'!$W498, 0)+IF('Opportunity List'!$G498="Natural Gas",'Opportunity List'!$Z498,0)</f>
        <v>0</v>
      </c>
      <c r="AD498" s="61">
        <f>'Opportunity List'!$Y498*VLOOKUP('Opportunity List'!$T498,'Discount rate'!$B$4:$D$45,3,FALSE)</f>
        <v>686.5290688695269</v>
      </c>
      <c r="AE498" s="59">
        <v>27637.669338677359</v>
      </c>
      <c r="AF498" s="62" t="s">
        <v>168</v>
      </c>
      <c r="AG498" s="63">
        <v>0</v>
      </c>
      <c r="AH498" s="64">
        <f>'Opportunity List'!$AG498*VLOOKUP('Opportunity List'!$T498,'Discount rate'!$B$4:$D$45,3,FALSE)</f>
        <v>0</v>
      </c>
      <c r="AI498" s="59">
        <f>'Opportunity List'!$AE498-'Opportunity List'!$AH498</f>
        <v>27637.669338677359</v>
      </c>
      <c r="AJ498" s="64">
        <f>'Opportunity List'!$AI498/'Opportunity List'!$AD498</f>
        <v>40.257099942158206</v>
      </c>
      <c r="AK498" s="59">
        <f>'Opportunity List'!$P498*'Opportunity List'!$AE498</f>
        <v>24522852.405165404</v>
      </c>
      <c r="AL498" s="59">
        <v>6264</v>
      </c>
      <c r="AM498" s="65">
        <v>0.50694444443053055</v>
      </c>
      <c r="AN498" s="65">
        <v>0.50694444443053088</v>
      </c>
      <c r="AO498" s="65">
        <v>0.9</v>
      </c>
      <c r="AP498" s="65">
        <v>0.62499999998012279</v>
      </c>
      <c r="AQ498" s="65">
        <v>0.33333333328032777</v>
      </c>
      <c r="AR498" s="65">
        <v>0.62499999998012279</v>
      </c>
      <c r="AS498" s="65" t="e">
        <f>#VALUE!</f>
        <v>#VALUE!</v>
      </c>
      <c r="AT498" s="65" t="e">
        <f>#VALUE!</f>
        <v>#VALUE!</v>
      </c>
      <c r="AU498" s="65" t="e">
        <f>#VALUE!</f>
        <v>#VALUE!</v>
      </c>
      <c r="AV498" s="65" t="e">
        <f>#VALUE!</f>
        <v>#VALUE!</v>
      </c>
      <c r="AW498" s="65" t="e">
        <f>#VALUE!</f>
        <v>#VALUE!</v>
      </c>
      <c r="AX498" s="56" t="str">
        <f>IF('Opportunity List'!$AY498&lt;=0.1,"Early",IF(AND('Opportunity List'!$AY498&gt;0.1,'Opportunity List'!$AY498&lt;=0.25),"Establishing","Mature"))</f>
        <v>Establishing</v>
      </c>
      <c r="AY498" s="105">
        <v>0.25</v>
      </c>
      <c r="AZ498" s="11"/>
      <c r="BA498" s="11"/>
      <c r="BB498" s="11"/>
      <c r="BD498" s="11"/>
      <c r="BE498" s="11"/>
      <c r="BF498" s="11"/>
    </row>
    <row r="499" spans="1:58" x14ac:dyDescent="0.25">
      <c r="A499" s="104">
        <v>498</v>
      </c>
      <c r="B499" s="56" t="s">
        <v>187</v>
      </c>
      <c r="C499" s="56" t="s">
        <v>6</v>
      </c>
      <c r="D499" s="56" t="s">
        <v>193</v>
      </c>
      <c r="E499" s="56" t="s">
        <v>189</v>
      </c>
      <c r="F499" s="56" t="s">
        <v>2</v>
      </c>
      <c r="G499" s="56">
        <v>0</v>
      </c>
      <c r="H499" s="57">
        <v>0</v>
      </c>
      <c r="I499" s="56" t="s">
        <v>192</v>
      </c>
      <c r="J499" s="129">
        <v>18.899999999999999</v>
      </c>
      <c r="K499" s="59">
        <f>('Opportunity List'!$J499*Convert_PJ_to_MWh)/1000</f>
        <v>5250.0000000000418</v>
      </c>
      <c r="L499" s="129">
        <v>43032.786885246242</v>
      </c>
      <c r="M499" s="59">
        <f>'Opportunity List'!$N499/Convert_GJ_to_MWh</f>
        <v>439.19999964864002</v>
      </c>
      <c r="N499" s="129">
        <v>122</v>
      </c>
      <c r="O499" s="60">
        <v>0.16000000000000003</v>
      </c>
      <c r="P499" s="59">
        <f>'Opportunity List'!$L499*'Opportunity List'!$O499</f>
        <v>6885.2459016393996</v>
      </c>
      <c r="Q499" s="60">
        <v>0.19</v>
      </c>
      <c r="R499" s="59">
        <f>'Opportunity List'!$J499*'Opportunity List'!$Q499*Convert_PJ_to_MWh</f>
        <v>997500.00000000803</v>
      </c>
      <c r="S499" s="60">
        <v>0.1061931411190236</v>
      </c>
      <c r="T499" s="59">
        <v>10</v>
      </c>
      <c r="U499" s="59">
        <v>0</v>
      </c>
      <c r="V499" s="59">
        <f>(('Opportunity List'!$R499*'Opportunity List'!$S499)*'Opportunity List'!$O499)*'Opportunity List'!$T499</f>
        <v>169484.25322596307</v>
      </c>
      <c r="W499" s="59">
        <f>'Opportunity List'!$Y499*'Opportunity List'!$P499</f>
        <v>16948.425322596308</v>
      </c>
      <c r="X499" s="59">
        <f>IF('Opportunity List'!$P499=0,0,IF(OR('Opportunity List'!$A499={600,601}),4.52,IF(OR('Opportunity List'!$A499={602,603,604,605}),1.9,('Opportunity List'!$V499/'Opportunity List'!$P499))))</f>
        <v>24.615570111389676</v>
      </c>
      <c r="Y499" s="59">
        <f>IF('Opportunity List'!$X499=0,0,'Opportunity List'!$X499/'Opportunity List'!$T499)</f>
        <v>2.4615570111389675</v>
      </c>
      <c r="Z499" s="61">
        <f>'Opportunity List'!$W499*'Opportunity List'!$H499</f>
        <v>0</v>
      </c>
      <c r="AA499" s="61">
        <f>'Opportunity List'!$Z499+'Opportunity List'!$W499</f>
        <v>16948.425322596308</v>
      </c>
      <c r="AB499" s="61">
        <f>IF('Opportunity List'!$F499="Electricity", 'Opportunity List'!$W499, 0)+IF('Opportunity List'!$G499="Electricity",'Opportunity List'!$Z499,0)</f>
        <v>16948.425322596308</v>
      </c>
      <c r="AC499" s="61">
        <f>IF('Opportunity List'!$F499="Natural Gas",'Opportunity List'!$W499, 0)+IF('Opportunity List'!$G499="Natural Gas",'Opportunity List'!$Z499,0)</f>
        <v>0</v>
      </c>
      <c r="AD499" s="61">
        <f>'Opportunity List'!$Y499*VLOOKUP('Opportunity List'!$T499,'Discount rate'!$B$4:$D$45,3,FALSE)</f>
        <v>19.750503396527847</v>
      </c>
      <c r="AE499" s="59">
        <v>12630.637274549101</v>
      </c>
      <c r="AF499" s="62" t="s">
        <v>164</v>
      </c>
      <c r="AG499" s="63">
        <v>0</v>
      </c>
      <c r="AH499" s="64">
        <f>'Opportunity List'!$AG499*VLOOKUP('Opportunity List'!$T499,'Discount rate'!$B$4:$D$45,3,FALSE)</f>
        <v>0</v>
      </c>
      <c r="AI499" s="59">
        <f>'Opportunity List'!$AE499-'Opportunity List'!$AH499</f>
        <v>12630.637274549101</v>
      </c>
      <c r="AJ499" s="64">
        <f>'Opportunity List'!$AI499/'Opportunity List'!$AD499</f>
        <v>639.50963785406987</v>
      </c>
      <c r="AK499" s="59">
        <f>'Opportunity List'!$P499*'Opportunity List'!$AE499</f>
        <v>86965043.529683039</v>
      </c>
      <c r="AL499" s="59">
        <v>6264</v>
      </c>
      <c r="AM499" s="65">
        <v>0.53898437873576066</v>
      </c>
      <c r="AN499" s="65">
        <v>0.60626890565552427</v>
      </c>
      <c r="AO499" s="65">
        <v>0.64086659168265969</v>
      </c>
      <c r="AP499" s="65">
        <v>0.26058200370229972</v>
      </c>
      <c r="AQ499" s="65">
        <v>0.63184707229246329</v>
      </c>
      <c r="AR499" s="65">
        <v>0.58522991419672243</v>
      </c>
      <c r="AS499" s="65" t="e">
        <f>#VALUE!</f>
        <v>#VALUE!</v>
      </c>
      <c r="AT499" s="65" t="e">
        <f>#VALUE!</f>
        <v>#VALUE!</v>
      </c>
      <c r="AU499" s="65" t="e">
        <f>#VALUE!</f>
        <v>#VALUE!</v>
      </c>
      <c r="AV499" s="65" t="e">
        <f>#VALUE!</f>
        <v>#VALUE!</v>
      </c>
      <c r="AW499" s="65" t="e">
        <f>#VALUE!</f>
        <v>#VALUE!</v>
      </c>
      <c r="AX499" s="56" t="str">
        <f>IF('Opportunity List'!$AY499&lt;=0.1,"Early",IF(AND('Opportunity List'!$AY499&gt;0.1,'Opportunity List'!$AY499&lt;=0.25),"Establishing","Mature"))</f>
        <v>Establishing</v>
      </c>
      <c r="AY499" s="130">
        <v>0.25</v>
      </c>
      <c r="AZ499" s="11"/>
      <c r="BA499" s="11"/>
      <c r="BB499" s="11"/>
      <c r="BD499" s="11"/>
      <c r="BE499" s="11"/>
      <c r="BF499" s="11"/>
    </row>
    <row r="500" spans="1:58" x14ac:dyDescent="0.25">
      <c r="A500" s="104">
        <v>503</v>
      </c>
      <c r="B500" s="56" t="s">
        <v>313</v>
      </c>
      <c r="C500" s="56" t="s">
        <v>6</v>
      </c>
      <c r="D500" s="56" t="s">
        <v>193</v>
      </c>
      <c r="E500" s="56" t="s">
        <v>189</v>
      </c>
      <c r="F500" s="56" t="s">
        <v>2</v>
      </c>
      <c r="G500" s="56">
        <v>0</v>
      </c>
      <c r="H500" s="57">
        <v>0</v>
      </c>
      <c r="I500" s="56" t="s">
        <v>192</v>
      </c>
      <c r="J500" s="129">
        <v>18.899999999999999</v>
      </c>
      <c r="K500" s="59">
        <f>('Opportunity List'!$J500*Convert_PJ_to_MWh)/1000</f>
        <v>5250.0000000000418</v>
      </c>
      <c r="L500" s="129">
        <v>43032.786885246242</v>
      </c>
      <c r="M500" s="59">
        <f>'Opportunity List'!$N500/Convert_GJ_to_MWh</f>
        <v>439.19999964864002</v>
      </c>
      <c r="N500" s="129">
        <v>122</v>
      </c>
      <c r="O500" s="60">
        <v>0.31999999999999995</v>
      </c>
      <c r="P500" s="59">
        <f>'Opportunity List'!$L500*'Opportunity List'!$O500</f>
        <v>13770.491803278795</v>
      </c>
      <c r="Q500" s="60">
        <v>0.19</v>
      </c>
      <c r="R500" s="59">
        <f>'Opportunity List'!$J500*'Opportunity List'!$Q500*Convert_PJ_to_MWh</f>
        <v>997500.00000000803</v>
      </c>
      <c r="S500" s="60">
        <v>5.5660921773569925E-2</v>
      </c>
      <c r="T500" s="59">
        <v>3</v>
      </c>
      <c r="U500" s="59">
        <v>0</v>
      </c>
      <c r="V500" s="59">
        <f>(('Opportunity List'!$R500*'Opportunity List'!$S500)*'Opportunity List'!$O500)*'Opportunity List'!$T500</f>
        <v>53300.898690370981</v>
      </c>
      <c r="W500" s="59">
        <f>'Opportunity List'!$Y500*'Opportunity List'!$P500</f>
        <v>17766.96623012366</v>
      </c>
      <c r="X500" s="59">
        <f>IF('Opportunity List'!$P500=0,0,IF(OR('Opportunity List'!$A500={600,601}),4.52,IF(OR('Opportunity List'!$A500={602,603,604,605}),1.9,('Opportunity List'!$V500/'Opportunity List'!$P500))))</f>
        <v>3.8706605001340533</v>
      </c>
      <c r="Y500" s="59">
        <f>IF('Opportunity List'!$X500=0,0,'Opportunity List'!$X500/'Opportunity List'!$T500)</f>
        <v>1.2902201667113511</v>
      </c>
      <c r="Z500" s="61">
        <f>'Opportunity List'!$W500*'Opportunity List'!$H500</f>
        <v>0</v>
      </c>
      <c r="AA500" s="61">
        <f>'Opportunity List'!$Z500+'Opportunity List'!$W500</f>
        <v>17766.96623012366</v>
      </c>
      <c r="AB500" s="61">
        <f>IF('Opportunity List'!$F500="Electricity", 'Opportunity List'!$W500, 0)+IF('Opportunity List'!$G500="Electricity",'Opportunity List'!$Z500,0)</f>
        <v>17766.96623012366</v>
      </c>
      <c r="AC500" s="61">
        <f>IF('Opportunity List'!$F500="Natural Gas",'Opportunity List'!$W500, 0)+IF('Opportunity List'!$G500="Natural Gas",'Opportunity List'!$Z500,0)</f>
        <v>0</v>
      </c>
      <c r="AD500" s="61">
        <f>'Opportunity List'!$Y500*VLOOKUP('Opportunity List'!$T500,'Discount rate'!$B$4:$D$45,3,FALSE)</f>
        <v>4.6761656510415524</v>
      </c>
      <c r="AE500" s="59">
        <v>11100.709418837678</v>
      </c>
      <c r="AF500" s="62" t="s">
        <v>168</v>
      </c>
      <c r="AG500" s="63">
        <v>0</v>
      </c>
      <c r="AH500" s="64">
        <f>'Opportunity List'!$AG500*VLOOKUP('Opportunity List'!$T500,'Discount rate'!$B$4:$D$45,3,FALSE)</f>
        <v>0</v>
      </c>
      <c r="AI500" s="59">
        <f>'Opportunity List'!$AE500-'Opportunity List'!$AH500</f>
        <v>11100.709418837678</v>
      </c>
      <c r="AJ500" s="64">
        <f>'Opportunity List'!$AI500/'Opportunity List'!$AD500</f>
        <v>2373.8913988996828</v>
      </c>
      <c r="AK500" s="59">
        <f>'Opportunity List'!$P500*'Opportunity List'!$AE500</f>
        <v>152862228.06268397</v>
      </c>
      <c r="AL500" s="59">
        <v>6264</v>
      </c>
      <c r="AM500" s="65">
        <v>0.53898437873576066</v>
      </c>
      <c r="AN500" s="65">
        <v>0.60626890565552427</v>
      </c>
      <c r="AO500" s="65">
        <v>0.64086659168265969</v>
      </c>
      <c r="AP500" s="65">
        <v>0.26058200370229972</v>
      </c>
      <c r="AQ500" s="65">
        <v>0.63184707229246329</v>
      </c>
      <c r="AR500" s="65">
        <v>0.58522991419672243</v>
      </c>
      <c r="AS500" s="65" t="e">
        <f>#VALUE!</f>
        <v>#VALUE!</v>
      </c>
      <c r="AT500" s="65" t="e">
        <f>#VALUE!</f>
        <v>#VALUE!</v>
      </c>
      <c r="AU500" s="65" t="e">
        <f>#VALUE!</f>
        <v>#VALUE!</v>
      </c>
      <c r="AV500" s="65" t="e">
        <f>#VALUE!</f>
        <v>#VALUE!</v>
      </c>
      <c r="AW500" s="65" t="e">
        <f>#VALUE!</f>
        <v>#VALUE!</v>
      </c>
      <c r="AX500" s="56" t="str">
        <f>IF('Opportunity List'!$AY500&lt;=0.1,"Early",IF(AND('Opportunity List'!$AY500&gt;0.1,'Opportunity List'!$AY500&lt;=0.25),"Establishing","Mature"))</f>
        <v>Establishing</v>
      </c>
      <c r="AY500" s="130">
        <v>0.25</v>
      </c>
      <c r="AZ500" s="11"/>
      <c r="BA500" s="11"/>
      <c r="BB500" s="11"/>
      <c r="BD500" s="11"/>
      <c r="BE500" s="11"/>
      <c r="BF500" s="11"/>
    </row>
    <row r="501" spans="1:58" x14ac:dyDescent="0.25">
      <c r="A501" s="104">
        <v>433</v>
      </c>
      <c r="B501" s="56" t="s">
        <v>247</v>
      </c>
      <c r="C501" s="56" t="s">
        <v>6</v>
      </c>
      <c r="D501" s="56" t="s">
        <v>193</v>
      </c>
      <c r="E501" s="56" t="s">
        <v>166</v>
      </c>
      <c r="F501" s="56" t="s">
        <v>159</v>
      </c>
      <c r="G501" s="56">
        <v>0</v>
      </c>
      <c r="H501" s="57">
        <v>0</v>
      </c>
      <c r="I501" s="56" t="s">
        <v>192</v>
      </c>
      <c r="J501" s="59">
        <v>4</v>
      </c>
      <c r="K501" s="59">
        <f>('Opportunity List'!$J501*Convert_PJ_to_MWh)/1000</f>
        <v>1111.1111111111202</v>
      </c>
      <c r="L501" s="59">
        <v>17073.529783706272</v>
      </c>
      <c r="M501" s="59">
        <f>'Opportunity List'!$N501/Convert_GJ_to_MWh</f>
        <v>234.28078712916997</v>
      </c>
      <c r="N501" s="59">
        <v>65.077996476831828</v>
      </c>
      <c r="O501" s="60">
        <v>0.32000000000000006</v>
      </c>
      <c r="P501" s="59">
        <f>'Opportunity List'!$L501*'Opportunity List'!$O501</f>
        <v>5463.5295307860079</v>
      </c>
      <c r="Q501" s="60">
        <v>0.56999999999999995</v>
      </c>
      <c r="R501" s="59">
        <f>'Opportunity List'!$J501*'Opportunity List'!$Q501*Convert_PJ_to_MWh</f>
        <v>633333.33333333838</v>
      </c>
      <c r="S501" s="60">
        <v>5.1708260875107402E-2</v>
      </c>
      <c r="T501" s="59">
        <v>11</v>
      </c>
      <c r="U501" s="59">
        <v>0</v>
      </c>
      <c r="V501" s="59">
        <f>(('Opportunity List'!$R501*'Opportunity List'!$S501)*'Opportunity List'!$O501)*'Opportunity List'!$T501</f>
        <v>115274.94957757372</v>
      </c>
      <c r="W501" s="59">
        <f>'Opportunity List'!$Y501*'Opportunity List'!$P501</f>
        <v>10479.540870688521</v>
      </c>
      <c r="X501" s="59">
        <f>IF('Opportunity List'!$P501=0,0,IF(OR('Opportunity List'!$A501={600,601}),4.52,IF(OR('Opportunity List'!$A501={602,603,604,605}),1.9,('Opportunity List'!$V501/'Opportunity List'!$P501))))</f>
        <v>21.098989019464447</v>
      </c>
      <c r="Y501" s="59">
        <f>IF('Opportunity List'!$X501=0,0,'Opportunity List'!$X501/'Opportunity List'!$T501)</f>
        <v>1.9180899108604044</v>
      </c>
      <c r="Z501" s="61">
        <f>'Opportunity List'!$W501*'Opportunity List'!$H501</f>
        <v>0</v>
      </c>
      <c r="AA501" s="61">
        <f>'Opportunity List'!$Z501+'Opportunity List'!$W501</f>
        <v>10479.540870688521</v>
      </c>
      <c r="AB501" s="61">
        <f>IF('Opportunity List'!$F501="Electricity", 'Opportunity List'!$W501, 0)+IF('Opportunity List'!$G501="Electricity",'Opportunity List'!$Z501,0)</f>
        <v>0</v>
      </c>
      <c r="AC501" s="61">
        <f>IF('Opportunity List'!$F501="Natural Gas",'Opportunity List'!$W501, 0)+IF('Opportunity List'!$G501="Natural Gas",'Opportunity List'!$Z501,0)</f>
        <v>10479.540870688521</v>
      </c>
      <c r="AD501" s="61">
        <f>'Opportunity List'!$Y501*VLOOKUP('Opportunity List'!$T501,'Discount rate'!$B$4:$D$45,3,FALSE)</f>
        <v>16.301221502102088</v>
      </c>
      <c r="AE501" s="59">
        <v>3567.5030060120243</v>
      </c>
      <c r="AF501" s="62" t="s">
        <v>168</v>
      </c>
      <c r="AG501" s="63">
        <v>0</v>
      </c>
      <c r="AH501" s="64">
        <f>'Opportunity List'!$AG501*VLOOKUP('Opportunity List'!$T501,'Discount rate'!$B$4:$D$45,3,FALSE)</f>
        <v>0</v>
      </c>
      <c r="AI501" s="59">
        <f>'Opportunity List'!$AE501-'Opportunity List'!$AH501</f>
        <v>3567.5030060120243</v>
      </c>
      <c r="AJ501" s="64">
        <f>'Opportunity List'!$AI501/'Opportunity List'!$AD501</f>
        <v>218.84881482973438</v>
      </c>
      <c r="AK501" s="59">
        <f>'Opportunity List'!$P501*'Opportunity List'!$AE501</f>
        <v>19491158.024514548</v>
      </c>
      <c r="AL501" s="59" t="s">
        <v>175</v>
      </c>
      <c r="AM501" s="65" t="s">
        <v>175</v>
      </c>
      <c r="AN501" s="65" t="s">
        <v>175</v>
      </c>
      <c r="AO501" s="65" t="s">
        <v>175</v>
      </c>
      <c r="AP501" s="65" t="s">
        <v>175</v>
      </c>
      <c r="AQ501" s="65" t="s">
        <v>175</v>
      </c>
      <c r="AR501" s="65" t="s">
        <v>175</v>
      </c>
      <c r="AS501" s="65" t="e">
        <f>#VALUE!</f>
        <v>#VALUE!</v>
      </c>
      <c r="AT501" s="65" t="e">
        <f>#VALUE!</f>
        <v>#VALUE!</v>
      </c>
      <c r="AU501" s="65" t="e">
        <f>#VALUE!</f>
        <v>#VALUE!</v>
      </c>
      <c r="AV501" s="65" t="e">
        <f>#VALUE!</f>
        <v>#VALUE!</v>
      </c>
      <c r="AW501" s="65" t="e">
        <f>#VALUE!</f>
        <v>#VALUE!</v>
      </c>
      <c r="AX501" s="56" t="str">
        <f>IF('Opportunity List'!$AY501&lt;=0.1,"Early",IF(AND('Opportunity List'!$AY501&gt;0.1,'Opportunity List'!$AY501&lt;=0.25),"Establishing","Mature"))</f>
        <v>Establishing</v>
      </c>
      <c r="AY501" s="130">
        <v>0.25</v>
      </c>
      <c r="AZ501" s="11"/>
      <c r="BA501" s="11"/>
      <c r="BB501" s="11"/>
      <c r="BD501" s="11"/>
      <c r="BE501" s="11"/>
      <c r="BF501" s="11"/>
    </row>
    <row r="502" spans="1:58" x14ac:dyDescent="0.25">
      <c r="A502" s="104">
        <v>502</v>
      </c>
      <c r="B502" s="56" t="s">
        <v>300</v>
      </c>
      <c r="C502" s="56" t="s">
        <v>6</v>
      </c>
      <c r="D502" s="56" t="s">
        <v>193</v>
      </c>
      <c r="E502" s="56" t="s">
        <v>166</v>
      </c>
      <c r="F502" s="56" t="s">
        <v>2</v>
      </c>
      <c r="G502" s="56">
        <v>0</v>
      </c>
      <c r="H502" s="57">
        <v>0</v>
      </c>
      <c r="I502" s="56" t="s">
        <v>192</v>
      </c>
      <c r="J502" s="59">
        <v>18.899999999999999</v>
      </c>
      <c r="K502" s="59">
        <f>('Opportunity List'!$J502*Convert_PJ_to_MWh)/1000</f>
        <v>5250.0000000000418</v>
      </c>
      <c r="L502" s="59">
        <v>43032.786885246242</v>
      </c>
      <c r="M502" s="59">
        <f>'Opportunity List'!$N502/Convert_GJ_to_MWh</f>
        <v>439.19999964864002</v>
      </c>
      <c r="N502" s="59">
        <v>122</v>
      </c>
      <c r="O502" s="60">
        <v>0.32000000000000006</v>
      </c>
      <c r="P502" s="59">
        <f>'Opportunity List'!$L502*'Opportunity List'!$O502</f>
        <v>13770.491803278799</v>
      </c>
      <c r="Q502" s="60">
        <v>0.03</v>
      </c>
      <c r="R502" s="59">
        <f>'Opportunity List'!$J502*'Opportunity List'!$Q502*Convert_PJ_to_MWh</f>
        <v>157500.00000000125</v>
      </c>
      <c r="S502" s="60">
        <v>0.27444746132758069</v>
      </c>
      <c r="T502" s="59">
        <v>10</v>
      </c>
      <c r="U502" s="59">
        <v>0</v>
      </c>
      <c r="V502" s="59">
        <f>(('Opportunity List'!$R502*'Opportunity List'!$S502)*'Opportunity List'!$O502)*'Opportunity List'!$T502</f>
        <v>138321.5205091018</v>
      </c>
      <c r="W502" s="59">
        <f>'Opportunity List'!$Y502*'Opportunity List'!$P502</f>
        <v>13832.152050910181</v>
      </c>
      <c r="X502" s="59">
        <f>IF('Opportunity List'!$P502=0,0,IF(OR('Opportunity List'!$A502={600,601}),4.52,IF(OR('Opportunity List'!$A502={602,603,604,605}),1.9,('Opportunity List'!$V502/'Opportunity List'!$P502))))</f>
        <v>10.044777084589455</v>
      </c>
      <c r="Y502" s="59">
        <f>IF('Opportunity List'!$X502=0,0,'Opportunity List'!$X502/'Opportunity List'!$T502)</f>
        <v>1.0044777084589456</v>
      </c>
      <c r="Z502" s="61">
        <f>'Opportunity List'!$W502*'Opportunity List'!$H502</f>
        <v>0</v>
      </c>
      <c r="AA502" s="61">
        <f>'Opportunity List'!$Z502+'Opportunity List'!$W502</f>
        <v>13832.152050910181</v>
      </c>
      <c r="AB502" s="61">
        <f>IF('Opportunity List'!$F502="Electricity", 'Opportunity List'!$W502, 0)+IF('Opportunity List'!$G502="Electricity",'Opportunity List'!$Z502,0)</f>
        <v>13832.152050910181</v>
      </c>
      <c r="AC502" s="61">
        <f>IF('Opportunity List'!$F502="Natural Gas",'Opportunity List'!$W502, 0)+IF('Opportunity List'!$G502="Natural Gas",'Opportunity List'!$Z502,0)</f>
        <v>0</v>
      </c>
      <c r="AD502" s="61">
        <f>'Opportunity List'!$Y502*VLOOKUP('Opportunity List'!$T502,'Discount rate'!$B$4:$D$45,3,FALSE)</f>
        <v>8.0595087998694748</v>
      </c>
      <c r="AE502" s="59">
        <v>12031.008016032065</v>
      </c>
      <c r="AF502" s="62" t="s">
        <v>164</v>
      </c>
      <c r="AG502" s="63">
        <v>0</v>
      </c>
      <c r="AH502" s="64">
        <f>'Opportunity List'!$AG502*VLOOKUP('Opportunity List'!$T502,'Discount rate'!$B$4:$D$45,3,FALSE)</f>
        <v>0</v>
      </c>
      <c r="AI502" s="59">
        <f>'Opportunity List'!$AE502-'Opportunity List'!$AH502</f>
        <v>12031.008016032065</v>
      </c>
      <c r="AJ502" s="64">
        <f>'Opportunity List'!$AI502/'Opportunity List'!$AD502</f>
        <v>1492.7718692021167</v>
      </c>
      <c r="AK502" s="59">
        <f>'Opportunity List'!$P502*'Opportunity List'!$AE502</f>
        <v>165672897.26995108</v>
      </c>
      <c r="AL502" s="59">
        <v>6264</v>
      </c>
      <c r="AM502" s="65">
        <v>0.53898437873576066</v>
      </c>
      <c r="AN502" s="65">
        <v>0.60626890565552438</v>
      </c>
      <c r="AO502" s="65">
        <v>0.6408665916826598</v>
      </c>
      <c r="AP502" s="65">
        <v>0.26058200370229967</v>
      </c>
      <c r="AQ502" s="65">
        <v>0.63184707229246329</v>
      </c>
      <c r="AR502" s="65">
        <v>0.58522991419672266</v>
      </c>
      <c r="AS502" s="65" t="e">
        <f>#VALUE!</f>
        <v>#VALUE!</v>
      </c>
      <c r="AT502" s="65" t="e">
        <f>#VALUE!</f>
        <v>#VALUE!</v>
      </c>
      <c r="AU502" s="65" t="e">
        <f>#VALUE!</f>
        <v>#VALUE!</v>
      </c>
      <c r="AV502" s="65" t="e">
        <f>#VALUE!</f>
        <v>#VALUE!</v>
      </c>
      <c r="AW502" s="65" t="e">
        <f>#VALUE!</f>
        <v>#VALUE!</v>
      </c>
      <c r="AX502" s="56" t="str">
        <f>IF('Opportunity List'!$AY502&lt;=0.1,"Early",IF(AND('Opportunity List'!$AY502&gt;0.1,'Opportunity List'!$AY502&lt;=0.25),"Establishing","Mature"))</f>
        <v>Establishing</v>
      </c>
      <c r="AY502" s="130">
        <v>0.25</v>
      </c>
      <c r="AZ502" s="11"/>
      <c r="BA502" s="11"/>
      <c r="BB502" s="11"/>
      <c r="BD502" s="11"/>
      <c r="BE502" s="11"/>
      <c r="BF502" s="11"/>
    </row>
    <row r="503" spans="1:58" x14ac:dyDescent="0.25">
      <c r="A503" s="104">
        <v>495</v>
      </c>
      <c r="B503" s="56" t="s">
        <v>254</v>
      </c>
      <c r="C503" s="56" t="s">
        <v>6</v>
      </c>
      <c r="D503" s="56" t="s">
        <v>193</v>
      </c>
      <c r="E503" s="56" t="s">
        <v>170</v>
      </c>
      <c r="F503" s="56" t="s">
        <v>2</v>
      </c>
      <c r="G503" s="56">
        <v>0</v>
      </c>
      <c r="H503" s="57">
        <v>0</v>
      </c>
      <c r="I503" s="56" t="s">
        <v>192</v>
      </c>
      <c r="J503" s="59">
        <v>18.899999999999999</v>
      </c>
      <c r="K503" s="59">
        <f>('Opportunity List'!$J503*Convert_PJ_to_MWh)/1000</f>
        <v>5250.0000000000418</v>
      </c>
      <c r="L503" s="59">
        <v>43032.786885246242</v>
      </c>
      <c r="M503" s="59">
        <f>'Opportunity List'!$N503/Convert_GJ_to_MWh</f>
        <v>439.19999964864002</v>
      </c>
      <c r="N503" s="59">
        <v>122</v>
      </c>
      <c r="O503" s="60">
        <v>0.24</v>
      </c>
      <c r="P503" s="59">
        <f>'Opportunity List'!$L503*'Opportunity List'!$O503</f>
        <v>10327.868852459098</v>
      </c>
      <c r="Q503" s="60">
        <v>0.49</v>
      </c>
      <c r="R503" s="59">
        <f>'Opportunity List'!$J503*'Opportunity List'!$Q503*Convert_PJ_to_MWh</f>
        <v>2572500.0000000205</v>
      </c>
      <c r="S503" s="60">
        <v>6.4600673584614993E-2</v>
      </c>
      <c r="T503" s="59">
        <v>13</v>
      </c>
      <c r="U503" s="59">
        <v>0</v>
      </c>
      <c r="V503" s="59">
        <f>(('Opportunity List'!$R503*'Opportunity List'!$S503)*'Opportunity List'!$O503)*'Opportunity List'!$T503</f>
        <v>518497.92632484104</v>
      </c>
      <c r="W503" s="59">
        <f>'Opportunity List'!$Y503*'Opportunity List'!$P503</f>
        <v>39884.455871141625</v>
      </c>
      <c r="X503" s="59">
        <f>IF('Opportunity List'!$P503=0,0,IF(OR('Opportunity List'!$A503={600,601}),4.52,IF(OR('Opportunity List'!$A503={602,603,604,605}),1.9,('Opportunity List'!$V503/'Opportunity List'!$P503))))</f>
        <v>50.203767469547707</v>
      </c>
      <c r="Y503" s="59">
        <f>IF('Opportunity List'!$X503=0,0,'Opportunity List'!$X503/'Opportunity List'!$T503)</f>
        <v>3.8618282668882853</v>
      </c>
      <c r="Z503" s="61">
        <f>'Opportunity List'!$W503*'Opportunity List'!$H503</f>
        <v>0</v>
      </c>
      <c r="AA503" s="61">
        <f>'Opportunity List'!$Z503+'Opportunity List'!$W503</f>
        <v>39884.455871141625</v>
      </c>
      <c r="AB503" s="61">
        <f>IF('Opportunity List'!$F503="Electricity", 'Opportunity List'!$W503, 0)+IF('Opportunity List'!$G503="Electricity",'Opportunity List'!$Z503,0)</f>
        <v>39884.455871141625</v>
      </c>
      <c r="AC503" s="61">
        <f>IF('Opportunity List'!$F503="Natural Gas",'Opportunity List'!$W503, 0)+IF('Opportunity List'!$G503="Natural Gas",'Opportunity List'!$Z503,0)</f>
        <v>0</v>
      </c>
      <c r="AD503" s="61">
        <f>'Opportunity List'!$Y503*VLOOKUP('Opportunity List'!$T503,'Discount rate'!$B$4:$D$45,3,FALSE)</f>
        <v>36.137640156583139</v>
      </c>
      <c r="AE503" s="59">
        <v>14956.96593186373</v>
      </c>
      <c r="AF503" s="62" t="s">
        <v>168</v>
      </c>
      <c r="AG503" s="63">
        <v>0</v>
      </c>
      <c r="AH503" s="64">
        <f>'Opportunity List'!$AG503*VLOOKUP('Opportunity List'!$T503,'Discount rate'!$B$4:$D$45,3,FALSE)</f>
        <v>0</v>
      </c>
      <c r="AI503" s="59">
        <f>'Opportunity List'!$AE503-'Opportunity List'!$AH503</f>
        <v>14956.96593186373</v>
      </c>
      <c r="AJ503" s="64">
        <f>'Opportunity List'!$AI503/'Opportunity List'!$AD503</f>
        <v>413.8888390900932</v>
      </c>
      <c r="AK503" s="59">
        <f>'Opportunity List'!$P503*'Opportunity List'!$AE503</f>
        <v>154473582.57498729</v>
      </c>
      <c r="AL503" s="59">
        <v>4444</v>
      </c>
      <c r="AM503" s="65">
        <v>1</v>
      </c>
      <c r="AN503" s="65">
        <v>1.0000000000000004</v>
      </c>
      <c r="AO503" s="65">
        <v>0.99999999999999978</v>
      </c>
      <c r="AP503" s="65">
        <v>1</v>
      </c>
      <c r="AQ503" s="65">
        <v>0.83333333333333326</v>
      </c>
      <c r="AR503" s="65">
        <v>0.99999999999999978</v>
      </c>
      <c r="AS503" s="65" t="e">
        <f>#VALUE!</f>
        <v>#VALUE!</v>
      </c>
      <c r="AT503" s="65" t="e">
        <f>#VALUE!</f>
        <v>#VALUE!</v>
      </c>
      <c r="AU503" s="65" t="e">
        <f>#VALUE!</f>
        <v>#VALUE!</v>
      </c>
      <c r="AV503" s="65" t="e">
        <f>#VALUE!</f>
        <v>#VALUE!</v>
      </c>
      <c r="AW503" s="65" t="e">
        <f>#VALUE!</f>
        <v>#VALUE!</v>
      </c>
      <c r="AX503" s="56" t="str">
        <f>IF('Opportunity List'!$AY503&lt;=0.1,"Early",IF(AND('Opportunity List'!$AY503&gt;0.1,'Opportunity List'!$AY503&lt;=0.25),"Establishing","Mature"))</f>
        <v>Establishing</v>
      </c>
      <c r="AY503" s="130">
        <v>0.25</v>
      </c>
      <c r="AZ503" s="11"/>
      <c r="BA503" s="11"/>
      <c r="BB503" s="11"/>
      <c r="BD503" s="11"/>
      <c r="BE503" s="11"/>
      <c r="BF503" s="11"/>
    </row>
    <row r="504" spans="1:58" x14ac:dyDescent="0.25">
      <c r="A504" s="104">
        <v>487</v>
      </c>
      <c r="B504" s="56" t="s">
        <v>259</v>
      </c>
      <c r="C504" s="56" t="s">
        <v>6</v>
      </c>
      <c r="D504" s="56" t="s">
        <v>193</v>
      </c>
      <c r="E504" s="56" t="s">
        <v>170</v>
      </c>
      <c r="F504" s="56" t="s">
        <v>2</v>
      </c>
      <c r="G504" s="56">
        <v>0</v>
      </c>
      <c r="H504" s="57">
        <v>0</v>
      </c>
      <c r="I504" s="56" t="s">
        <v>192</v>
      </c>
      <c r="J504" s="59">
        <v>18.899999999999999</v>
      </c>
      <c r="K504" s="59">
        <f>('Opportunity List'!$J504*Convert_PJ_to_MWh)/1000</f>
        <v>5250.0000000000418</v>
      </c>
      <c r="L504" s="59">
        <v>43032.786885246242</v>
      </c>
      <c r="M504" s="59">
        <f>'Opportunity List'!$N504/Convert_GJ_to_MWh</f>
        <v>439.19999964864002</v>
      </c>
      <c r="N504" s="59">
        <v>122</v>
      </c>
      <c r="O504" s="60">
        <v>0.32000000000000006</v>
      </c>
      <c r="P504" s="59">
        <f>'Opportunity List'!$L504*'Opportunity List'!$O504</f>
        <v>13770.491803278799</v>
      </c>
      <c r="Q504" s="60">
        <v>0.49</v>
      </c>
      <c r="R504" s="59">
        <f>'Opportunity List'!$J504*'Opportunity List'!$Q504*Convert_PJ_to_MWh</f>
        <v>2572500.0000000205</v>
      </c>
      <c r="S504" s="60">
        <v>2.5472523753635089E-2</v>
      </c>
      <c r="T504" s="59">
        <v>14</v>
      </c>
      <c r="U504" s="59">
        <v>0</v>
      </c>
      <c r="V504" s="59">
        <f>(('Opportunity List'!$R504*'Opportunity List'!$S504)*'Opportunity List'!$O504)*'Opportunity List'!$T504</f>
        <v>293565.74175589607</v>
      </c>
      <c r="W504" s="59">
        <f>'Opportunity List'!$Y504*'Opportunity List'!$P504</f>
        <v>20968.981553992577</v>
      </c>
      <c r="X504" s="59">
        <f>IF('Opportunity List'!$P504=0,0,IF(OR('Opportunity List'!$A504={600,601}),4.52,IF(OR('Opportunity List'!$A504={602,603,604,605}),1.9,('Opportunity List'!$V504/'Opportunity List'!$P504))))</f>
        <v>21.318464579892282</v>
      </c>
      <c r="Y504" s="59">
        <f>IF('Opportunity List'!$X504=0,0,'Opportunity List'!$X504/'Opportunity List'!$T504)</f>
        <v>1.5227474699923058</v>
      </c>
      <c r="Z504" s="61">
        <f>'Opportunity List'!$W504*'Opportunity List'!$H504</f>
        <v>0</v>
      </c>
      <c r="AA504" s="61">
        <f>'Opportunity List'!$Z504+'Opportunity List'!$W504</f>
        <v>20968.981553992577</v>
      </c>
      <c r="AB504" s="61">
        <f>IF('Opportunity List'!$F504="Electricity", 'Opportunity List'!$W504, 0)+IF('Opportunity List'!$G504="Electricity",'Opportunity List'!$Z504,0)</f>
        <v>20968.981553992577</v>
      </c>
      <c r="AC504" s="61">
        <f>IF('Opportunity List'!$F504="Natural Gas",'Opportunity List'!$W504, 0)+IF('Opportunity List'!$G504="Natural Gas",'Opportunity List'!$Z504,0)</f>
        <v>0</v>
      </c>
      <c r="AD504" s="61">
        <f>'Opportunity List'!$Y504*VLOOKUP('Opportunity List'!$T504,'Discount rate'!$B$4:$D$45,3,FALSE)</f>
        <v>14.839886718760564</v>
      </c>
      <c r="AE504" s="59">
        <v>1822.1743486973951</v>
      </c>
      <c r="AF504" s="62" t="s">
        <v>164</v>
      </c>
      <c r="AG504" s="63">
        <v>0</v>
      </c>
      <c r="AH504" s="64">
        <f>'Opportunity List'!$AG504*VLOOKUP('Opportunity List'!$T504,'Discount rate'!$B$4:$D$45,3,FALSE)</f>
        <v>0</v>
      </c>
      <c r="AI504" s="59">
        <f>'Opportunity List'!$AE504-'Opportunity List'!$AH504</f>
        <v>1822.1743486973951</v>
      </c>
      <c r="AJ504" s="64">
        <f>'Opportunity List'!$AI504/'Opportunity List'!$AD504</f>
        <v>122.78896619836085</v>
      </c>
      <c r="AK504" s="59">
        <f>'Opportunity List'!$P504*'Opportunity List'!$AE504</f>
        <v>25092236.932882365</v>
      </c>
      <c r="AL504" s="59">
        <v>4444</v>
      </c>
      <c r="AM504" s="65">
        <v>1</v>
      </c>
      <c r="AN504" s="65">
        <v>1.0000000000000004</v>
      </c>
      <c r="AO504" s="65">
        <v>0.99999999999999978</v>
      </c>
      <c r="AP504" s="65">
        <v>1</v>
      </c>
      <c r="AQ504" s="65">
        <v>0.83333333333333326</v>
      </c>
      <c r="AR504" s="65">
        <v>0.99999999999999978</v>
      </c>
      <c r="AS504" s="65" t="e">
        <f>#VALUE!</f>
        <v>#VALUE!</v>
      </c>
      <c r="AT504" s="65" t="e">
        <f>#VALUE!</f>
        <v>#VALUE!</v>
      </c>
      <c r="AU504" s="65" t="e">
        <f>#VALUE!</f>
        <v>#VALUE!</v>
      </c>
      <c r="AV504" s="65" t="e">
        <f>#VALUE!</f>
        <v>#VALUE!</v>
      </c>
      <c r="AW504" s="65" t="e">
        <f>#VALUE!</f>
        <v>#VALUE!</v>
      </c>
      <c r="AX504" s="56" t="str">
        <f>IF('Opportunity List'!$AY504&lt;=0.1,"Early",IF(AND('Opportunity List'!$AY504&gt;0.1,'Opportunity List'!$AY504&lt;=0.25),"Establishing","Mature"))</f>
        <v>Establishing</v>
      </c>
      <c r="AY504" s="130">
        <v>0.25</v>
      </c>
      <c r="AZ504" s="11"/>
      <c r="BA504" s="11"/>
      <c r="BB504" s="11"/>
      <c r="BD504" s="11"/>
      <c r="BE504" s="11"/>
      <c r="BF504" s="11"/>
    </row>
    <row r="505" spans="1:58" x14ac:dyDescent="0.25">
      <c r="A505" s="104">
        <v>499</v>
      </c>
      <c r="B505" s="56" t="s">
        <v>267</v>
      </c>
      <c r="C505" s="56" t="s">
        <v>6</v>
      </c>
      <c r="D505" s="56" t="s">
        <v>193</v>
      </c>
      <c r="E505" s="56" t="s">
        <v>170</v>
      </c>
      <c r="F505" s="56" t="s">
        <v>2</v>
      </c>
      <c r="G505" s="56">
        <v>0</v>
      </c>
      <c r="H505" s="57">
        <v>0</v>
      </c>
      <c r="I505" s="56" t="s">
        <v>192</v>
      </c>
      <c r="J505" s="59">
        <v>18.899999999999999</v>
      </c>
      <c r="K505" s="59">
        <f>('Opportunity List'!$J505*Convert_PJ_to_MWh)/1000</f>
        <v>5250.0000000000418</v>
      </c>
      <c r="L505" s="59">
        <v>43032.786885246242</v>
      </c>
      <c r="M505" s="59">
        <f>'Opportunity List'!$N505/Convert_GJ_to_MWh</f>
        <v>439.19999964864002</v>
      </c>
      <c r="N505" s="59">
        <v>122</v>
      </c>
      <c r="O505" s="60">
        <v>0.12</v>
      </c>
      <c r="P505" s="59">
        <f>'Opportunity List'!$L505*'Opportunity List'!$O505</f>
        <v>5163.934426229549</v>
      </c>
      <c r="Q505" s="60">
        <v>0.49</v>
      </c>
      <c r="R505" s="59">
        <f>'Opportunity List'!$J505*'Opportunity List'!$Q505*Convert_PJ_to_MWh</f>
        <v>2572500.0000000205</v>
      </c>
      <c r="S505" s="60">
        <v>1.9265198320228587E-2</v>
      </c>
      <c r="T505" s="59">
        <v>25</v>
      </c>
      <c r="U505" s="59">
        <v>0</v>
      </c>
      <c r="V505" s="59">
        <f>(('Opportunity List'!$R505*'Opportunity List'!$S505)*'Opportunity List'!$O505)*'Opportunity List'!$T505</f>
        <v>148679.1680363653</v>
      </c>
      <c r="W505" s="59">
        <f>'Opportunity List'!$Y505*'Opportunity List'!$P505</f>
        <v>5947.1667214546114</v>
      </c>
      <c r="X505" s="59">
        <f>IF('Opportunity List'!$P505=0,0,IF(OR('Opportunity List'!$A505={600,601}),4.52,IF(OR('Opportunity List'!$A505={602,603,604,605}),1.9,('Opportunity List'!$V505/'Opportunity List'!$P505))))</f>
        <v>28.791838889581623</v>
      </c>
      <c r="Y505" s="59">
        <f>IF('Opportunity List'!$X505=0,0,'Opportunity List'!$X505/'Opportunity List'!$T505)</f>
        <v>1.1516735555832649</v>
      </c>
      <c r="Z505" s="61">
        <f>'Opportunity List'!$W505*'Opportunity List'!$H505</f>
        <v>0</v>
      </c>
      <c r="AA505" s="61">
        <f>'Opportunity List'!$Z505+'Opportunity List'!$W505</f>
        <v>5947.1667214546114</v>
      </c>
      <c r="AB505" s="61">
        <f>IF('Opportunity List'!$F505="Electricity", 'Opportunity List'!$W505, 0)+IF('Opportunity List'!$G505="Electricity",'Opportunity List'!$Z505,0)</f>
        <v>5947.1667214546114</v>
      </c>
      <c r="AC505" s="61">
        <f>IF('Opportunity List'!$F505="Natural Gas",'Opportunity List'!$W505, 0)+IF('Opportunity List'!$G505="Natural Gas",'Opportunity List'!$Z505,0)</f>
        <v>0</v>
      </c>
      <c r="AD505" s="61">
        <f>'Opportunity List'!$Y505*VLOOKUP('Opportunity List'!$T505,'Discount rate'!$B$4:$D$45,3,FALSE)</f>
        <v>14.572797129768052</v>
      </c>
      <c r="AE505" s="59">
        <v>17793.270541082165</v>
      </c>
      <c r="AF505" s="62" t="s">
        <v>164</v>
      </c>
      <c r="AG505" s="63">
        <v>0</v>
      </c>
      <c r="AH505" s="64">
        <f>'Opportunity List'!$AG505*VLOOKUP('Opportunity List'!$T505,'Discount rate'!$B$4:$D$45,3,FALSE)</f>
        <v>0</v>
      </c>
      <c r="AI505" s="59">
        <f>'Opportunity List'!$AE505-'Opportunity List'!$AH505</f>
        <v>17793.270541082165</v>
      </c>
      <c r="AJ505" s="64">
        <f>'Opportunity List'!$AI505/'Opportunity List'!$AD505</f>
        <v>1220.9921254400508</v>
      </c>
      <c r="AK505" s="59">
        <f>'Opportunity List'!$P505*'Opportunity List'!$AE505</f>
        <v>91883282.302310273</v>
      </c>
      <c r="AL505" s="59">
        <v>4444</v>
      </c>
      <c r="AM505" s="65">
        <v>1</v>
      </c>
      <c r="AN505" s="65">
        <v>1.0000000000000004</v>
      </c>
      <c r="AO505" s="65">
        <v>0.99999999999999978</v>
      </c>
      <c r="AP505" s="65">
        <v>1</v>
      </c>
      <c r="AQ505" s="65">
        <v>0.83333333333333326</v>
      </c>
      <c r="AR505" s="65">
        <v>0.99999999999999978</v>
      </c>
      <c r="AS505" s="65" t="e">
        <f>#VALUE!</f>
        <v>#VALUE!</v>
      </c>
      <c r="AT505" s="65" t="e">
        <f>#VALUE!</f>
        <v>#VALUE!</v>
      </c>
      <c r="AU505" s="65" t="e">
        <f>#VALUE!</f>
        <v>#VALUE!</v>
      </c>
      <c r="AV505" s="65" t="e">
        <f>#VALUE!</f>
        <v>#VALUE!</v>
      </c>
      <c r="AW505" s="65" t="e">
        <f>#VALUE!</f>
        <v>#VALUE!</v>
      </c>
      <c r="AX505" s="56" t="str">
        <f>IF('Opportunity List'!$AY505&lt;=0.1,"Early",IF(AND('Opportunity List'!$AY505&gt;0.1,'Opportunity List'!$AY505&lt;=0.25),"Establishing","Mature"))</f>
        <v>Establishing</v>
      </c>
      <c r="AY505" s="130">
        <v>0.25</v>
      </c>
      <c r="AZ505" s="11"/>
      <c r="BA505" s="11"/>
      <c r="BB505" s="11"/>
      <c r="BD505" s="11"/>
      <c r="BE505" s="11"/>
      <c r="BF505" s="11"/>
    </row>
    <row r="506" spans="1:58" x14ac:dyDescent="0.25">
      <c r="A506" s="104">
        <v>457</v>
      </c>
      <c r="B506" s="56" t="s">
        <v>267</v>
      </c>
      <c r="C506" s="56" t="s">
        <v>6</v>
      </c>
      <c r="D506" s="56" t="s">
        <v>193</v>
      </c>
      <c r="E506" s="56" t="s">
        <v>170</v>
      </c>
      <c r="F506" s="56" t="s">
        <v>159</v>
      </c>
      <c r="G506" s="56">
        <v>0</v>
      </c>
      <c r="H506" s="57">
        <v>0</v>
      </c>
      <c r="I506" s="56" t="s">
        <v>192</v>
      </c>
      <c r="J506" s="59">
        <v>4</v>
      </c>
      <c r="K506" s="59">
        <f>('Opportunity List'!$J506*Convert_PJ_to_MWh)/1000</f>
        <v>1111.1111111111202</v>
      </c>
      <c r="L506" s="59">
        <v>17073.529783706272</v>
      </c>
      <c r="M506" s="59">
        <f>'Opportunity List'!$N506/Convert_GJ_to_MWh</f>
        <v>234.28078712916997</v>
      </c>
      <c r="N506" s="59">
        <v>65.077996476831828</v>
      </c>
      <c r="O506" s="60">
        <v>0.3</v>
      </c>
      <c r="P506" s="59">
        <f>'Opportunity List'!$L506*'Opportunity List'!$O506</f>
        <v>5122.0589351118815</v>
      </c>
      <c r="Q506" s="60">
        <v>0.43</v>
      </c>
      <c r="R506" s="59">
        <f>'Opportunity List'!$J506*'Opportunity List'!$Q506*Convert_PJ_to_MWh</f>
        <v>477777.77777778165</v>
      </c>
      <c r="S506" s="60">
        <v>1.2777646954844074E-2</v>
      </c>
      <c r="T506" s="59">
        <v>25</v>
      </c>
      <c r="U506" s="59">
        <v>0</v>
      </c>
      <c r="V506" s="59">
        <f>(('Opportunity List'!$R506*'Opportunity List'!$S506)*'Opportunity List'!$O506)*'Opportunity List'!$T506</f>
        <v>45786.568254858299</v>
      </c>
      <c r="W506" s="59">
        <f>'Opportunity List'!$Y506*'Opportunity List'!$P506</f>
        <v>1831.4627301943319</v>
      </c>
      <c r="X506" s="59">
        <f>IF('Opportunity List'!$P506=0,0,IF(OR('Opportunity List'!$A506={600,601}),4.52,IF(OR('Opportunity List'!$A506={602,603,604,605}),1.9,('Opportunity List'!$V506/'Opportunity List'!$P506))))</f>
        <v>8.9390943827275926</v>
      </c>
      <c r="Y506" s="59">
        <f>IF('Opportunity List'!$X506=0,0,'Opportunity List'!$X506/'Opportunity List'!$T506)</f>
        <v>0.35756377530910372</v>
      </c>
      <c r="Z506" s="61">
        <f>'Opportunity List'!$W506*'Opportunity List'!$H506</f>
        <v>0</v>
      </c>
      <c r="AA506" s="61">
        <f>'Opportunity List'!$Z506+'Opportunity List'!$W506</f>
        <v>1831.4627301943319</v>
      </c>
      <c r="AB506" s="61">
        <f>IF('Opportunity List'!$F506="Electricity", 'Opportunity List'!$W506, 0)+IF('Opportunity List'!$G506="Electricity",'Opportunity List'!$Z506,0)</f>
        <v>0</v>
      </c>
      <c r="AC506" s="61">
        <f>IF('Opportunity List'!$F506="Natural Gas",'Opportunity List'!$W506, 0)+IF('Opportunity List'!$G506="Natural Gas",'Opportunity List'!$Z506,0)</f>
        <v>1831.4627301943319</v>
      </c>
      <c r="AD506" s="61">
        <f>'Opportunity List'!$Y506*VLOOKUP('Opportunity List'!$T506,'Discount rate'!$B$4:$D$45,3,FALSE)</f>
        <v>4.5244629724041676</v>
      </c>
      <c r="AE506" s="59">
        <v>17793.270541082165</v>
      </c>
      <c r="AF506" s="62" t="s">
        <v>164</v>
      </c>
      <c r="AG506" s="63">
        <v>0</v>
      </c>
      <c r="AH506" s="64">
        <f>'Opportunity List'!$AG506*VLOOKUP('Opportunity List'!$T506,'Discount rate'!$B$4:$D$45,3,FALSE)</f>
        <v>0</v>
      </c>
      <c r="AI506" s="59">
        <f>'Opportunity List'!$AE506-'Opportunity List'!$AH506</f>
        <v>17793.270541082165</v>
      </c>
      <c r="AJ506" s="64">
        <f>'Opportunity List'!$AI506/'Opportunity List'!$AD506</f>
        <v>3932.6812153415281</v>
      </c>
      <c r="AK506" s="59">
        <f>'Opportunity List'!$P506*'Opportunity List'!$AE506</f>
        <v>91138180.35981293</v>
      </c>
      <c r="AL506" s="59" t="s">
        <v>175</v>
      </c>
      <c r="AM506" s="65" t="s">
        <v>175</v>
      </c>
      <c r="AN506" s="65" t="s">
        <v>175</v>
      </c>
      <c r="AO506" s="65" t="s">
        <v>175</v>
      </c>
      <c r="AP506" s="65" t="s">
        <v>175</v>
      </c>
      <c r="AQ506" s="65" t="s">
        <v>175</v>
      </c>
      <c r="AR506" s="65" t="s">
        <v>175</v>
      </c>
      <c r="AS506" s="65" t="e">
        <f>#VALUE!</f>
        <v>#VALUE!</v>
      </c>
      <c r="AT506" s="65" t="e">
        <f>#VALUE!</f>
        <v>#VALUE!</v>
      </c>
      <c r="AU506" s="65" t="e">
        <f>#VALUE!</f>
        <v>#VALUE!</v>
      </c>
      <c r="AV506" s="65" t="e">
        <f>#VALUE!</f>
        <v>#VALUE!</v>
      </c>
      <c r="AW506" s="65" t="e">
        <f>#VALUE!</f>
        <v>#VALUE!</v>
      </c>
      <c r="AX506" s="56" t="str">
        <f>IF('Opportunity List'!$AY506&lt;=0.1,"Early",IF(AND('Opportunity List'!$AY506&gt;0.1,'Opportunity List'!$AY506&lt;=0.25),"Establishing","Mature"))</f>
        <v>Establishing</v>
      </c>
      <c r="AY506" s="130">
        <v>0.25</v>
      </c>
      <c r="AZ506" s="11"/>
      <c r="BA506" s="11"/>
      <c r="BB506" s="11"/>
      <c r="BD506" s="11"/>
      <c r="BE506" s="11"/>
      <c r="BF506" s="11"/>
    </row>
    <row r="507" spans="1:58" x14ac:dyDescent="0.25">
      <c r="A507" s="104">
        <v>462</v>
      </c>
      <c r="B507" s="56" t="s">
        <v>270</v>
      </c>
      <c r="C507" s="56" t="s">
        <v>6</v>
      </c>
      <c r="D507" s="56" t="s">
        <v>193</v>
      </c>
      <c r="E507" s="56" t="s">
        <v>170</v>
      </c>
      <c r="F507" s="56" t="s">
        <v>2</v>
      </c>
      <c r="G507" s="56">
        <v>0</v>
      </c>
      <c r="H507" s="57">
        <v>0</v>
      </c>
      <c r="I507" s="56" t="s">
        <v>192</v>
      </c>
      <c r="J507" s="59">
        <v>18.899999999999999</v>
      </c>
      <c r="K507" s="59">
        <f>('Opportunity List'!$J507*Convert_PJ_to_MWh)/1000</f>
        <v>5250.0000000000418</v>
      </c>
      <c r="L507" s="59">
        <v>43032.786885246242</v>
      </c>
      <c r="M507" s="59">
        <f>'Opportunity List'!$N507/Convert_GJ_to_MWh</f>
        <v>439.19999964864002</v>
      </c>
      <c r="N507" s="59">
        <v>122</v>
      </c>
      <c r="O507" s="60">
        <v>0.48000000000000009</v>
      </c>
      <c r="P507" s="59">
        <f>'Opportunity List'!$L507*'Opportunity List'!$O507</f>
        <v>20655.7377049182</v>
      </c>
      <c r="Q507" s="60">
        <v>0.49</v>
      </c>
      <c r="R507" s="59">
        <f>'Opportunity List'!$J507*'Opportunity List'!$Q507*Convert_PJ_to_MWh</f>
        <v>2572500.0000000205</v>
      </c>
      <c r="S507" s="60">
        <v>1.7008376432129487E-2</v>
      </c>
      <c r="T507" s="59">
        <v>20</v>
      </c>
      <c r="U507" s="59">
        <v>0</v>
      </c>
      <c r="V507" s="59">
        <f>(('Opportunity List'!$R507*'Opportunity List'!$S507)*'Opportunity List'!$O507)*'Opportunity List'!$T507</f>
        <v>420038.86436787318</v>
      </c>
      <c r="W507" s="59">
        <f>'Opportunity List'!$Y507*'Opportunity List'!$P507</f>
        <v>21001.943218393659</v>
      </c>
      <c r="X507" s="59">
        <f>IF('Opportunity List'!$P507=0,0,IF(OR('Opportunity List'!$A507={600,601}),4.52,IF(OR('Opportunity List'!$A507={602,603,604,605}),1.9,('Opportunity List'!$V507/'Opportunity List'!$P507))))</f>
        <v>20.335214862254013</v>
      </c>
      <c r="Y507" s="59">
        <f>IF('Opportunity List'!$X507=0,0,'Opportunity List'!$X507/'Opportunity List'!$T507)</f>
        <v>1.0167607431127006</v>
      </c>
      <c r="Z507" s="61">
        <f>'Opportunity List'!$W507*'Opportunity List'!$H507</f>
        <v>0</v>
      </c>
      <c r="AA507" s="61">
        <f>'Opportunity List'!$Z507+'Opportunity List'!$W507</f>
        <v>21001.943218393659</v>
      </c>
      <c r="AB507" s="61">
        <f>IF('Opportunity List'!$F507="Electricity", 'Opportunity List'!$W507, 0)+IF('Opportunity List'!$G507="Electricity",'Opportunity List'!$Z507,0)</f>
        <v>21001.943218393659</v>
      </c>
      <c r="AC507" s="61">
        <f>IF('Opportunity List'!$F507="Natural Gas",'Opportunity List'!$W507, 0)+IF('Opportunity List'!$G507="Natural Gas",'Opportunity List'!$Z507,0)</f>
        <v>0</v>
      </c>
      <c r="AD507" s="61">
        <f>'Opportunity List'!$Y507*VLOOKUP('Opportunity List'!$T507,'Discount rate'!$B$4:$D$45,3,FALSE)</f>
        <v>11.788338539930249</v>
      </c>
      <c r="AE507" s="59">
        <v>295.73947895791588</v>
      </c>
      <c r="AF507" s="62" t="s">
        <v>164</v>
      </c>
      <c r="AG507" s="63">
        <v>0</v>
      </c>
      <c r="AH507" s="64">
        <f>'Opportunity List'!$AG507*VLOOKUP('Opportunity List'!$T507,'Discount rate'!$B$4:$D$45,3,FALSE)</f>
        <v>0</v>
      </c>
      <c r="AI507" s="59">
        <f>'Opportunity List'!$AE507-'Opportunity List'!$AH507</f>
        <v>295.73947895791588</v>
      </c>
      <c r="AJ507" s="64">
        <f>'Opportunity List'!$AI507/'Opportunity List'!$AD507</f>
        <v>25.087460625275337</v>
      </c>
      <c r="AK507" s="59">
        <f>'Opportunity List'!$P507*'Opportunity List'!$AE507</f>
        <v>6108717.1063438859</v>
      </c>
      <c r="AL507" s="59">
        <v>2104</v>
      </c>
      <c r="AM507" s="65">
        <v>0.62001807795481767</v>
      </c>
      <c r="AN507" s="65" t="s">
        <v>235</v>
      </c>
      <c r="AO507" s="65">
        <v>0.84557510160279248</v>
      </c>
      <c r="AP507" s="65">
        <v>0.58815404146753114</v>
      </c>
      <c r="AQ507" s="65" t="s">
        <v>235</v>
      </c>
      <c r="AR507" s="65" t="s">
        <v>235</v>
      </c>
      <c r="AS507" s="65" t="e">
        <f>#VALUE!</f>
        <v>#VALUE!</v>
      </c>
      <c r="AT507" s="65" t="e">
        <f>#VALUE!</f>
        <v>#VALUE!</v>
      </c>
      <c r="AU507" s="65" t="e">
        <f>#VALUE!</f>
        <v>#VALUE!</v>
      </c>
      <c r="AV507" s="65" t="e">
        <f>#VALUE!</f>
        <v>#VALUE!</v>
      </c>
      <c r="AW507" s="65" t="e">
        <f>#VALUE!</f>
        <v>#VALUE!</v>
      </c>
      <c r="AX507" s="56" t="str">
        <f>IF('Opportunity List'!$AY507&lt;=0.1,"Early",IF(AND('Opportunity List'!$AY507&gt;0.1,'Opportunity List'!$AY507&lt;=0.25),"Establishing","Mature"))</f>
        <v>Establishing</v>
      </c>
      <c r="AY507" s="105">
        <v>0.25</v>
      </c>
      <c r="AZ507" s="11"/>
      <c r="BA507" s="11"/>
      <c r="BB507" s="11"/>
      <c r="BD507" s="11"/>
      <c r="BE507" s="11"/>
      <c r="BF507" s="11"/>
    </row>
    <row r="508" spans="1:58" x14ac:dyDescent="0.25">
      <c r="A508" s="104">
        <v>362</v>
      </c>
      <c r="B508" s="56" t="s">
        <v>270</v>
      </c>
      <c r="C508" s="56" t="s">
        <v>6</v>
      </c>
      <c r="D508" s="56" t="s">
        <v>193</v>
      </c>
      <c r="E508" s="56" t="s">
        <v>170</v>
      </c>
      <c r="F508" s="56" t="s">
        <v>159</v>
      </c>
      <c r="G508" s="56">
        <v>0</v>
      </c>
      <c r="H508" s="57">
        <v>0</v>
      </c>
      <c r="I508" s="56" t="s">
        <v>192</v>
      </c>
      <c r="J508" s="59">
        <v>4</v>
      </c>
      <c r="K508" s="59">
        <f>('Opportunity List'!$J508*Convert_PJ_to_MWh)/1000</f>
        <v>1111.1111111111202</v>
      </c>
      <c r="L508" s="59">
        <v>17073.529783706272</v>
      </c>
      <c r="M508" s="59">
        <f>'Opportunity List'!$N508/Convert_GJ_to_MWh</f>
        <v>234.28078712916997</v>
      </c>
      <c r="N508" s="59">
        <v>65.077996476831828</v>
      </c>
      <c r="O508" s="60">
        <v>0.48000000000000009</v>
      </c>
      <c r="P508" s="59">
        <f>'Opportunity List'!$L508*'Opportunity List'!$O508</f>
        <v>8195.2942961790122</v>
      </c>
      <c r="Q508" s="60">
        <v>0.43</v>
      </c>
      <c r="R508" s="59">
        <f>'Opportunity List'!$J508*'Opportunity List'!$Q508*Convert_PJ_to_MWh</f>
        <v>477777.77777778165</v>
      </c>
      <c r="S508" s="60">
        <v>1.128080934919036E-2</v>
      </c>
      <c r="T508" s="59">
        <v>20</v>
      </c>
      <c r="U508" s="59">
        <v>0</v>
      </c>
      <c r="V508" s="59">
        <f>(('Opportunity List'!$R508*'Opportunity List'!$S508)*'Opportunity List'!$O508)*'Opportunity List'!$T508</f>
        <v>51741.312214953541</v>
      </c>
      <c r="W508" s="59">
        <f>'Opportunity List'!$Y508*'Opportunity List'!$P508</f>
        <v>2587.0656107476766</v>
      </c>
      <c r="X508" s="59">
        <f>IF('Opportunity List'!$P508=0,0,IF(OR('Opportunity List'!$A508={600,601}),4.52,IF(OR('Opportunity List'!$A508={602,603,604,605}),1.9,('Opportunity List'!$V508/'Opportunity List'!$P508))))</f>
        <v>6.3135392513088266</v>
      </c>
      <c r="Y508" s="59">
        <f>IF('Opportunity List'!$X508=0,0,'Opportunity List'!$X508/'Opportunity List'!$T508)</f>
        <v>0.31567696256544131</v>
      </c>
      <c r="Z508" s="61">
        <f>'Opportunity List'!$W508*'Opportunity List'!$H508</f>
        <v>0</v>
      </c>
      <c r="AA508" s="61">
        <f>'Opportunity List'!$Z508+'Opportunity List'!$W508</f>
        <v>2587.0656107476766</v>
      </c>
      <c r="AB508" s="61">
        <f>IF('Opportunity List'!$F508="Electricity", 'Opportunity List'!$W508, 0)+IF('Opportunity List'!$G508="Electricity",'Opportunity List'!$Z508,0)</f>
        <v>0</v>
      </c>
      <c r="AC508" s="61">
        <f>IF('Opportunity List'!$F508="Natural Gas",'Opportunity List'!$W508, 0)+IF('Opportunity List'!$G508="Natural Gas",'Opportunity List'!$Z508,0)</f>
        <v>2587.0656107476766</v>
      </c>
      <c r="AD508" s="61">
        <f>'Opportunity List'!$Y508*VLOOKUP('Opportunity List'!$T508,'Discount rate'!$B$4:$D$45,3,FALSE)</f>
        <v>3.6599632009649987</v>
      </c>
      <c r="AE508" s="59">
        <v>295.73947895791588</v>
      </c>
      <c r="AF508" s="62" t="s">
        <v>164</v>
      </c>
      <c r="AG508" s="63">
        <v>0</v>
      </c>
      <c r="AH508" s="64">
        <f>'Opportunity List'!$AG508*VLOOKUP('Opportunity List'!$T508,'Discount rate'!$B$4:$D$45,3,FALSE)</f>
        <v>0</v>
      </c>
      <c r="AI508" s="59">
        <f>'Opportunity List'!$AE508-'Opportunity List'!$AH508</f>
        <v>295.73947895791588</v>
      </c>
      <c r="AJ508" s="64">
        <f>'Opportunity List'!$AI508/'Opportunity List'!$AD508</f>
        <v>80.803948760998523</v>
      </c>
      <c r="AK508" s="59">
        <f>'Opportunity List'!$P508*'Opportunity List'!$AE508</f>
        <v>2423672.0650587608</v>
      </c>
      <c r="AL508" s="59" t="s">
        <v>175</v>
      </c>
      <c r="AM508" s="65" t="s">
        <v>175</v>
      </c>
      <c r="AN508" s="65" t="s">
        <v>175</v>
      </c>
      <c r="AO508" s="65" t="s">
        <v>175</v>
      </c>
      <c r="AP508" s="65" t="s">
        <v>175</v>
      </c>
      <c r="AQ508" s="65" t="s">
        <v>175</v>
      </c>
      <c r="AR508" s="65" t="s">
        <v>175</v>
      </c>
      <c r="AS508" s="65" t="e">
        <f>#VALUE!</f>
        <v>#VALUE!</v>
      </c>
      <c r="AT508" s="65" t="e">
        <f>#VALUE!</f>
        <v>#VALUE!</v>
      </c>
      <c r="AU508" s="65" t="e">
        <f>#VALUE!</f>
        <v>#VALUE!</v>
      </c>
      <c r="AV508" s="65" t="e">
        <f>#VALUE!</f>
        <v>#VALUE!</v>
      </c>
      <c r="AW508" s="65" t="e">
        <f>#VALUE!</f>
        <v>#VALUE!</v>
      </c>
      <c r="AX508" s="56" t="str">
        <f>IF('Opportunity List'!$AY508&lt;=0.1,"Early",IF(AND('Opportunity List'!$AY508&gt;0.1,'Opportunity List'!$AY508&lt;=0.25),"Establishing","Mature"))</f>
        <v>Establishing</v>
      </c>
      <c r="AY508" s="105">
        <v>0.25</v>
      </c>
      <c r="AZ508" s="11"/>
      <c r="BA508" s="11"/>
      <c r="BB508" s="11"/>
      <c r="BD508" s="11"/>
      <c r="BE508" s="11"/>
      <c r="BF508" s="11"/>
    </row>
    <row r="509" spans="1:58" x14ac:dyDescent="0.25">
      <c r="A509" s="104">
        <v>500</v>
      </c>
      <c r="B509" s="56" t="s">
        <v>222</v>
      </c>
      <c r="C509" s="56" t="s">
        <v>6</v>
      </c>
      <c r="D509" s="56" t="s">
        <v>193</v>
      </c>
      <c r="E509" s="56" t="s">
        <v>186</v>
      </c>
      <c r="F509" s="56" t="s">
        <v>2</v>
      </c>
      <c r="G509" s="56">
        <v>0</v>
      </c>
      <c r="H509" s="57">
        <v>0</v>
      </c>
      <c r="I509" s="56" t="s">
        <v>192</v>
      </c>
      <c r="J509" s="59">
        <v>18.899999999999999</v>
      </c>
      <c r="K509" s="59">
        <f>('Opportunity List'!$J509*Convert_PJ_to_MWh)/1000</f>
        <v>5250.0000000000418</v>
      </c>
      <c r="L509" s="59">
        <v>43032.786885246242</v>
      </c>
      <c r="M509" s="59">
        <f>'Opportunity List'!$N509/Convert_GJ_to_MWh</f>
        <v>439.19999964864002</v>
      </c>
      <c r="N509" s="59">
        <v>122</v>
      </c>
      <c r="O509" s="60">
        <v>0.64000000000000012</v>
      </c>
      <c r="P509" s="59">
        <f>'Opportunity List'!$L509*'Opportunity List'!$O509</f>
        <v>27540.983606557598</v>
      </c>
      <c r="Q509" s="60">
        <v>0.28000000000000003</v>
      </c>
      <c r="R509" s="59">
        <f>'Opportunity List'!$J509*'Opportunity List'!$Q509*Convert_PJ_to_MWh</f>
        <v>1470000.0000000119</v>
      </c>
      <c r="S509" s="60">
        <v>1.7961458048848081E-2</v>
      </c>
      <c r="T509" s="59">
        <v>8</v>
      </c>
      <c r="U509" s="59">
        <v>0</v>
      </c>
      <c r="V509" s="59">
        <f>(('Opportunity List'!$R509*'Opportunity List'!$S509)*'Opportunity List'!$O509)*'Opportunity List'!$T509</f>
        <v>135185.11785885133</v>
      </c>
      <c r="W509" s="59">
        <f>'Opportunity List'!$Y509*'Opportunity List'!$P509</f>
        <v>16898.139732356416</v>
      </c>
      <c r="X509" s="59">
        <f>IF('Opportunity List'!$P509=0,0,IF(OR('Opportunity List'!$A509={600,601}),4.52,IF(OR('Opportunity List'!$A509={602,603,604,605}),1.9,('Opportunity List'!$V509/'Opportunity List'!$P509))))</f>
        <v>4.9085072555892051</v>
      </c>
      <c r="Y509" s="59">
        <f>IF('Opportunity List'!$X509=0,0,'Opportunity List'!$X509/'Opportunity List'!$T509)</f>
        <v>0.61356340694865064</v>
      </c>
      <c r="Z509" s="61">
        <f>'Opportunity List'!$W509*'Opportunity List'!$H509</f>
        <v>0</v>
      </c>
      <c r="AA509" s="61">
        <f>'Opportunity List'!$Z509+'Opportunity List'!$W509</f>
        <v>16898.139732356416</v>
      </c>
      <c r="AB509" s="61">
        <f>IF('Opportunity List'!$F509="Electricity", 'Opportunity List'!$W509, 0)+IF('Opportunity List'!$G509="Electricity",'Opportunity List'!$Z509,0)</f>
        <v>16898.139732356416</v>
      </c>
      <c r="AC509" s="61">
        <f>IF('Opportunity List'!$F509="Natural Gas",'Opportunity List'!$W509, 0)+IF('Opportunity List'!$G509="Natural Gas",'Opportunity List'!$Z509,0)</f>
        <v>0</v>
      </c>
      <c r="AD509" s="61">
        <f>'Opportunity List'!$Y509*VLOOKUP('Opportunity List'!$T509,'Discount rate'!$B$4:$D$45,3,FALSE)</f>
        <v>4.2773336623285383</v>
      </c>
      <c r="AE509" s="59">
        <v>5798.3567134268542</v>
      </c>
      <c r="AF509" s="62" t="s">
        <v>164</v>
      </c>
      <c r="AG509" s="63">
        <v>0</v>
      </c>
      <c r="AH509" s="64">
        <f>'Opportunity List'!$AG509*VLOOKUP('Opportunity List'!$T509,'Discount rate'!$B$4:$D$45,3,FALSE)</f>
        <v>0</v>
      </c>
      <c r="AI509" s="59">
        <f>'Opportunity List'!$AE509-'Opportunity List'!$AH509</f>
        <v>5798.3567134268542</v>
      </c>
      <c r="AJ509" s="64">
        <f>'Opportunity List'!$AI509/'Opportunity List'!$AD509</f>
        <v>1355.6007483106393</v>
      </c>
      <c r="AK509" s="59">
        <f>'Opportunity List'!$P509*'Opportunity List'!$AE509</f>
        <v>159692447.18946218</v>
      </c>
      <c r="AL509" s="59">
        <v>6264</v>
      </c>
      <c r="AM509" s="65">
        <v>0.47222222218995552</v>
      </c>
      <c r="AN509" s="65">
        <v>0.4675925925598583</v>
      </c>
      <c r="AO509" s="65">
        <v>0.7111111110819307</v>
      </c>
      <c r="AP509" s="65">
        <v>0.31944444441358055</v>
      </c>
      <c r="AQ509" s="65">
        <v>0.18518518510288151</v>
      </c>
      <c r="AR509" s="65">
        <v>0.45833333329124615</v>
      </c>
      <c r="AS509" s="65" t="e">
        <f>#VALUE!</f>
        <v>#VALUE!</v>
      </c>
      <c r="AT509" s="65" t="e">
        <f>#VALUE!</f>
        <v>#VALUE!</v>
      </c>
      <c r="AU509" s="65" t="e">
        <f>#VALUE!</f>
        <v>#VALUE!</v>
      </c>
      <c r="AV509" s="65" t="e">
        <f>#VALUE!</f>
        <v>#VALUE!</v>
      </c>
      <c r="AW509" s="65" t="e">
        <f>#VALUE!</f>
        <v>#VALUE!</v>
      </c>
      <c r="AX509" s="56" t="str">
        <f>IF('Opportunity List'!$AY509&lt;=0.1,"Early",IF(AND('Opportunity List'!$AY509&gt;0.1,'Opportunity List'!$AY509&lt;=0.25),"Establishing","Mature"))</f>
        <v>Mature</v>
      </c>
      <c r="AY509" s="105">
        <v>0.35999999999999988</v>
      </c>
      <c r="AZ509" s="11"/>
      <c r="BA509" s="11"/>
      <c r="BB509" s="11"/>
      <c r="BD509" s="11"/>
      <c r="BE509" s="11"/>
      <c r="BF509" s="11"/>
    </row>
    <row r="510" spans="1:58" x14ac:dyDescent="0.25">
      <c r="A510" s="104">
        <v>479</v>
      </c>
      <c r="B510" s="56" t="s">
        <v>231</v>
      </c>
      <c r="C510" s="56" t="s">
        <v>6</v>
      </c>
      <c r="D510" s="56" t="s">
        <v>193</v>
      </c>
      <c r="E510" s="56" t="s">
        <v>186</v>
      </c>
      <c r="F510" s="56" t="s">
        <v>2</v>
      </c>
      <c r="G510" s="56">
        <v>0</v>
      </c>
      <c r="H510" s="57">
        <v>0</v>
      </c>
      <c r="I510" s="56" t="s">
        <v>192</v>
      </c>
      <c r="J510" s="59">
        <v>18.899999999999999</v>
      </c>
      <c r="K510" s="59">
        <f>('Opportunity List'!$J510*Convert_PJ_to_MWh)/1000</f>
        <v>5250.0000000000418</v>
      </c>
      <c r="L510" s="59">
        <v>43032.786885246242</v>
      </c>
      <c r="M510" s="59">
        <f>'Opportunity List'!$N510/Convert_GJ_to_MWh</f>
        <v>439.19999964864002</v>
      </c>
      <c r="N510" s="59">
        <v>122</v>
      </c>
      <c r="O510" s="60">
        <v>0.15999999999999998</v>
      </c>
      <c r="P510" s="59">
        <f>'Opportunity List'!$L510*'Opportunity List'!$O510</f>
        <v>6885.2459016393977</v>
      </c>
      <c r="Q510" s="60">
        <v>0.28000000000000003</v>
      </c>
      <c r="R510" s="59">
        <f>'Opportunity List'!$J510*'Opportunity List'!$Q510*Convert_PJ_to_MWh</f>
        <v>1470000.0000000119</v>
      </c>
      <c r="S510" s="60">
        <v>3.7245448540162228E-2</v>
      </c>
      <c r="T510" s="59">
        <v>17</v>
      </c>
      <c r="U510" s="59">
        <v>0</v>
      </c>
      <c r="V510" s="59">
        <f>(('Opportunity List'!$R510*'Opportunity List'!$S510)*'Opportunity List'!$O510)*'Opportunity List'!$T510</f>
        <v>148922.20144298582</v>
      </c>
      <c r="W510" s="59">
        <f>'Opportunity List'!$Y510*'Opportunity List'!$P510</f>
        <v>8760.1294966462247</v>
      </c>
      <c r="X510" s="59">
        <f>IF('Opportunity List'!$P510=0,0,IF(OR('Opportunity List'!$A510={600,601}),4.52,IF(OR('Opportunity List'!$A510={602,603,604,605}),1.9,('Opportunity List'!$V510/'Opportunity List'!$P510))))</f>
        <v>21.629176876243012</v>
      </c>
      <c r="Y510" s="59">
        <f>IF('Opportunity List'!$X510=0,0,'Opportunity List'!$X510/'Opportunity List'!$T510)</f>
        <v>1.2723045221319418</v>
      </c>
      <c r="Z510" s="61">
        <f>'Opportunity List'!$W510*'Opportunity List'!$H510</f>
        <v>0</v>
      </c>
      <c r="AA510" s="61">
        <f>'Opportunity List'!$Z510+'Opportunity List'!$W510</f>
        <v>8760.1294966462247</v>
      </c>
      <c r="AB510" s="61">
        <f>IF('Opportunity List'!$F510="Electricity", 'Opportunity List'!$W510, 0)+IF('Opportunity List'!$G510="Electricity",'Opportunity List'!$Z510,0)</f>
        <v>8760.1294966462247</v>
      </c>
      <c r="AC510" s="61">
        <f>IF('Opportunity List'!$F510="Natural Gas",'Opportunity List'!$W510, 0)+IF('Opportunity List'!$G510="Natural Gas",'Opportunity List'!$Z510,0)</f>
        <v>0</v>
      </c>
      <c r="AD510" s="61">
        <f>'Opportunity List'!$Y510*VLOOKUP('Opportunity List'!$T510,'Discount rate'!$B$4:$D$45,3,FALSE)</f>
        <v>13.694097287178961</v>
      </c>
      <c r="AE510" s="59">
        <v>1118.9198396793588</v>
      </c>
      <c r="AF510" s="62" t="s">
        <v>164</v>
      </c>
      <c r="AG510" s="63">
        <v>0</v>
      </c>
      <c r="AH510" s="64">
        <f>'Opportunity List'!$AG510*VLOOKUP('Opportunity List'!$T510,'Discount rate'!$B$4:$D$45,3,FALSE)</f>
        <v>0</v>
      </c>
      <c r="AI510" s="59">
        <f>'Opportunity List'!$AE510-'Opportunity List'!$AH510</f>
        <v>1118.9198396793588</v>
      </c>
      <c r="AJ510" s="64">
        <f>'Opportunity List'!$AI510/'Opportunity List'!$AD510</f>
        <v>81.708185374653553</v>
      </c>
      <c r="AK510" s="59">
        <f>'Opportunity List'!$P510*'Opportunity List'!$AE510</f>
        <v>7704038.240415317</v>
      </c>
      <c r="AL510" s="59">
        <v>6264</v>
      </c>
      <c r="AM510" s="65">
        <v>0.47222222218995552</v>
      </c>
      <c r="AN510" s="65">
        <v>0.4675925925598583</v>
      </c>
      <c r="AO510" s="65">
        <v>0.7111111110819307</v>
      </c>
      <c r="AP510" s="65">
        <v>0.31944444441358055</v>
      </c>
      <c r="AQ510" s="65">
        <v>0.18518518510288151</v>
      </c>
      <c r="AR510" s="65">
        <v>0.45833333329124615</v>
      </c>
      <c r="AS510" s="65" t="e">
        <f>#VALUE!</f>
        <v>#VALUE!</v>
      </c>
      <c r="AT510" s="65" t="e">
        <f>#VALUE!</f>
        <v>#VALUE!</v>
      </c>
      <c r="AU510" s="65" t="e">
        <f>#VALUE!</f>
        <v>#VALUE!</v>
      </c>
      <c r="AV510" s="65" t="e">
        <f>#VALUE!</f>
        <v>#VALUE!</v>
      </c>
      <c r="AW510" s="65" t="e">
        <f>#VALUE!</f>
        <v>#VALUE!</v>
      </c>
      <c r="AX510" s="56" t="str">
        <f>IF('Opportunity List'!$AY510&lt;=0.1,"Early",IF(AND('Opportunity List'!$AY510&gt;0.1,'Opportunity List'!$AY510&lt;=0.25),"Establishing","Mature"))</f>
        <v>Mature</v>
      </c>
      <c r="AY510" s="105">
        <v>0.84000000000000008</v>
      </c>
      <c r="AZ510" s="11"/>
      <c r="BA510" s="11"/>
      <c r="BB510" s="11"/>
      <c r="BD510" s="11"/>
      <c r="BE510" s="11"/>
      <c r="BF510" s="11"/>
    </row>
    <row r="511" spans="1:58" x14ac:dyDescent="0.25">
      <c r="A511" s="104">
        <v>501</v>
      </c>
      <c r="B511" s="56" t="s">
        <v>307</v>
      </c>
      <c r="C511" s="56" t="s">
        <v>6</v>
      </c>
      <c r="D511" s="56" t="s">
        <v>193</v>
      </c>
      <c r="E511" s="56" t="s">
        <v>186</v>
      </c>
      <c r="F511" s="56" t="s">
        <v>2</v>
      </c>
      <c r="G511" s="56">
        <v>0</v>
      </c>
      <c r="H511" s="57">
        <v>0</v>
      </c>
      <c r="I511" s="56" t="s">
        <v>192</v>
      </c>
      <c r="J511" s="59">
        <v>18.899999999999999</v>
      </c>
      <c r="K511" s="59">
        <f>('Opportunity List'!$J511*Convert_PJ_to_MWh)/1000</f>
        <v>5250.0000000000418</v>
      </c>
      <c r="L511" s="59">
        <v>43032.786885246242</v>
      </c>
      <c r="M511" s="59">
        <f>'Opportunity List'!$N511/Convert_GJ_to_MWh</f>
        <v>439.19999964864002</v>
      </c>
      <c r="N511" s="59">
        <v>122</v>
      </c>
      <c r="O511" s="60">
        <v>0.48</v>
      </c>
      <c r="P511" s="59">
        <f>'Opportunity List'!$L511*'Opportunity List'!$O511</f>
        <v>20655.737704918196</v>
      </c>
      <c r="Q511" s="60">
        <v>0.28000000000000003</v>
      </c>
      <c r="R511" s="59">
        <f>'Opportunity List'!$J511*'Opportunity List'!$Q511*Convert_PJ_to_MWh</f>
        <v>1470000.0000000119</v>
      </c>
      <c r="S511" s="60">
        <v>2.873127996047424E-2</v>
      </c>
      <c r="T511" s="59">
        <v>13</v>
      </c>
      <c r="U511" s="59">
        <v>0</v>
      </c>
      <c r="V511" s="59">
        <f>(('Opportunity List'!$R511*'Opportunity List'!$S511)*'Opportunity List'!$O511)*'Opportunity List'!$T511</f>
        <v>263546.28482144023</v>
      </c>
      <c r="W511" s="59">
        <f>'Opportunity List'!$Y511*'Opportunity List'!$P511</f>
        <v>20272.791140110789</v>
      </c>
      <c r="X511" s="59">
        <f>IF('Opportunity List'!$P511=0,0,IF(OR('Opportunity List'!$A511={600,601}),4.52,IF(OR('Opportunity List'!$A511={602,603,604,605}),1.9,('Opportunity List'!$V511/'Opportunity List'!$P511))))</f>
        <v>12.758986804847403</v>
      </c>
      <c r="Y511" s="59">
        <f>IF('Opportunity List'!$X511=0,0,'Opportunity List'!$X511/'Opportunity List'!$T511)</f>
        <v>0.98146052344980028</v>
      </c>
      <c r="Z511" s="61">
        <f>'Opportunity List'!$W511*'Opportunity List'!$H511</f>
        <v>0</v>
      </c>
      <c r="AA511" s="61">
        <f>'Opportunity List'!$Z511+'Opportunity List'!$W511</f>
        <v>20272.791140110789</v>
      </c>
      <c r="AB511" s="61">
        <f>IF('Opportunity List'!$F511="Electricity", 'Opportunity List'!$W511, 0)+IF('Opportunity List'!$G511="Electricity",'Opportunity List'!$Z511,0)</f>
        <v>20272.791140110789</v>
      </c>
      <c r="AC511" s="61">
        <f>IF('Opportunity List'!$F511="Natural Gas",'Opportunity List'!$W511, 0)+IF('Opportunity List'!$G511="Natural Gas",'Opportunity List'!$Z511,0)</f>
        <v>0</v>
      </c>
      <c r="AD511" s="61">
        <f>'Opportunity List'!$Y511*VLOOKUP('Opportunity List'!$T511,'Discount rate'!$B$4:$D$45,3,FALSE)</f>
        <v>9.1841647979077816</v>
      </c>
      <c r="AE511" s="59">
        <v>13675.040080160323</v>
      </c>
      <c r="AF511" s="62" t="s">
        <v>164</v>
      </c>
      <c r="AG511" s="63">
        <v>0</v>
      </c>
      <c r="AH511" s="64">
        <f>'Opportunity List'!$AG511*VLOOKUP('Opportunity List'!$T511,'Discount rate'!$B$4:$D$45,3,FALSE)</f>
        <v>0</v>
      </c>
      <c r="AI511" s="59">
        <f>'Opportunity List'!$AE511-'Opportunity List'!$AH511</f>
        <v>13675.040080160323</v>
      </c>
      <c r="AJ511" s="64">
        <f>'Opportunity List'!$AI511/'Opportunity List'!$AD511</f>
        <v>1488.9802590732686</v>
      </c>
      <c r="AK511" s="59">
        <f>'Opportunity List'!$P511*'Opportunity List'!$AE511</f>
        <v>282468041.00003511</v>
      </c>
      <c r="AL511" s="59">
        <v>6264</v>
      </c>
      <c r="AM511" s="65">
        <v>0.47222222218995552</v>
      </c>
      <c r="AN511" s="65">
        <v>0.4675925925598583</v>
      </c>
      <c r="AO511" s="65">
        <v>0.7111111110819307</v>
      </c>
      <c r="AP511" s="65">
        <v>0.31944444441358055</v>
      </c>
      <c r="AQ511" s="65">
        <v>0.18518518510288151</v>
      </c>
      <c r="AR511" s="65">
        <v>0.45833333329124615</v>
      </c>
      <c r="AS511" s="65" t="e">
        <f>#VALUE!</f>
        <v>#VALUE!</v>
      </c>
      <c r="AT511" s="65" t="e">
        <f>#VALUE!</f>
        <v>#VALUE!</v>
      </c>
      <c r="AU511" s="65" t="e">
        <f>#VALUE!</f>
        <v>#VALUE!</v>
      </c>
      <c r="AV511" s="65" t="e">
        <f>#VALUE!</f>
        <v>#VALUE!</v>
      </c>
      <c r="AW511" s="65" t="e">
        <f>#VALUE!</f>
        <v>#VALUE!</v>
      </c>
      <c r="AX511" s="56" t="str">
        <f>IF('Opportunity List'!$AY511&lt;=0.1,"Early",IF(AND('Opportunity List'!$AY511&gt;0.1,'Opportunity List'!$AY511&lt;=0.25),"Establishing","Mature"))</f>
        <v>Mature</v>
      </c>
      <c r="AY511" s="105">
        <v>0.52</v>
      </c>
      <c r="AZ511" s="11"/>
      <c r="BA511" s="11"/>
      <c r="BB511" s="11"/>
      <c r="BD511" s="11"/>
      <c r="BE511" s="11"/>
      <c r="BF511" s="11"/>
    </row>
    <row r="512" spans="1:58" x14ac:dyDescent="0.25">
      <c r="A512" s="104">
        <v>504</v>
      </c>
      <c r="B512" s="56" t="s">
        <v>313</v>
      </c>
      <c r="C512" s="56" t="s">
        <v>6</v>
      </c>
      <c r="D512" s="56" t="s">
        <v>223</v>
      </c>
      <c r="E512" s="56" t="s">
        <v>189</v>
      </c>
      <c r="F512" s="56" t="s">
        <v>2</v>
      </c>
      <c r="G512" s="56">
        <v>0</v>
      </c>
      <c r="H512" s="57">
        <v>0</v>
      </c>
      <c r="I512" s="56" t="s">
        <v>192</v>
      </c>
      <c r="J512" s="59">
        <v>9.3528098580244379</v>
      </c>
      <c r="K512" s="59">
        <f>('Opportunity List'!$J512*Convert_PJ_to_MWh)/1000</f>
        <v>2598.0027383401425</v>
      </c>
      <c r="L512" s="59">
        <v>55276.654007237077</v>
      </c>
      <c r="M512" s="59">
        <f>'Opportunity List'!$N512/Convert_GJ_to_MWh</f>
        <v>169.19999986464001</v>
      </c>
      <c r="N512" s="59">
        <v>47</v>
      </c>
      <c r="O512" s="60">
        <v>0.31999999999999995</v>
      </c>
      <c r="P512" s="59">
        <f>'Opportunity List'!$L512*'Opportunity List'!$O512</f>
        <v>17688.529282315863</v>
      </c>
      <c r="Q512" s="60">
        <v>7.0000000000000007E-2</v>
      </c>
      <c r="R512" s="59">
        <f>'Opportunity List'!$J512*'Opportunity List'!$Q512*Convert_PJ_to_MWh</f>
        <v>181860.19168381</v>
      </c>
      <c r="S512" s="60">
        <v>5.4707051755537021E-2</v>
      </c>
      <c r="T512" s="59">
        <v>3</v>
      </c>
      <c r="U512" s="59">
        <v>0</v>
      </c>
      <c r="V512" s="59">
        <f>(('Opportunity List'!$R512*'Opportunity List'!$S512)*'Opportunity List'!$O512)*'Opportunity List'!$T512</f>
        <v>9551.0735219693524</v>
      </c>
      <c r="W512" s="59">
        <f>'Opportunity List'!$Y512*'Opportunity List'!$P512</f>
        <v>3183.6911739897841</v>
      </c>
      <c r="X512" s="59">
        <f>IF('Opportunity List'!$P512=0,0,IF(OR('Opportunity List'!$A512={600,601}),4.52,IF(OR('Opportunity List'!$A512={602,603,604,605}),1.9,('Opportunity List'!$V512/'Opportunity List'!$P512))))</f>
        <v>0.53995860082715041</v>
      </c>
      <c r="Y512" s="59">
        <f>IF('Opportunity List'!$X512=0,0,'Opportunity List'!$X512/'Opportunity List'!$T512)</f>
        <v>0.1799862002757168</v>
      </c>
      <c r="Z512" s="61">
        <f>'Opportunity List'!$W512*'Opportunity List'!$H512</f>
        <v>0</v>
      </c>
      <c r="AA512" s="61">
        <f>'Opportunity List'!$Z512+'Opportunity List'!$W512</f>
        <v>3183.6911739897841</v>
      </c>
      <c r="AB512" s="61">
        <f>IF('Opportunity List'!$F512="Electricity", 'Opportunity List'!$W512, 0)+IF('Opportunity List'!$G512="Electricity",'Opportunity List'!$Z512,0)</f>
        <v>3183.6911739897841</v>
      </c>
      <c r="AC512" s="61">
        <f>IF('Opportunity List'!$F512="Natural Gas",'Opportunity List'!$W512, 0)+IF('Opportunity List'!$G512="Natural Gas",'Opportunity List'!$Z512,0)</f>
        <v>0</v>
      </c>
      <c r="AD512" s="61">
        <f>'Opportunity List'!$Y512*VLOOKUP('Opportunity List'!$T512,'Discount rate'!$B$4:$D$45,3,FALSE)</f>
        <v>0.65232687343282392</v>
      </c>
      <c r="AE512" s="59">
        <v>5032.2284569138283</v>
      </c>
      <c r="AF512" s="62" t="s">
        <v>168</v>
      </c>
      <c r="AG512" s="63">
        <v>0</v>
      </c>
      <c r="AH512" s="64">
        <f>'Opportunity List'!$AG512*VLOOKUP('Opportunity List'!$T512,'Discount rate'!$B$4:$D$45,3,FALSE)</f>
        <v>0</v>
      </c>
      <c r="AI512" s="59">
        <f>'Opportunity List'!$AE512-'Opportunity List'!$AH512</f>
        <v>5032.2284569138283</v>
      </c>
      <c r="AJ512" s="64">
        <f>'Opportunity List'!$AI512/'Opportunity List'!$AD512</f>
        <v>7714.2743337126103</v>
      </c>
      <c r="AK512" s="59">
        <f>'Opportunity List'!$P512*'Opportunity List'!$AE512</f>
        <v>89012720.415423423</v>
      </c>
      <c r="AL512" s="59">
        <v>6264</v>
      </c>
      <c r="AM512" s="65">
        <v>0.65644301179229225</v>
      </c>
      <c r="AN512" s="65">
        <v>0.66034722093322651</v>
      </c>
      <c r="AO512" s="65">
        <v>0.82197599266914123</v>
      </c>
      <c r="AP512" s="65">
        <v>0.70940079171390136</v>
      </c>
      <c r="AQ512" s="65">
        <v>0.81870730650397894</v>
      </c>
      <c r="AR512" s="65">
        <v>0.74640220571259985</v>
      </c>
      <c r="AS512" s="65" t="e">
        <f>#VALUE!</f>
        <v>#VALUE!</v>
      </c>
      <c r="AT512" s="65" t="e">
        <f>#VALUE!</f>
        <v>#VALUE!</v>
      </c>
      <c r="AU512" s="65" t="e">
        <f>#VALUE!</f>
        <v>#VALUE!</v>
      </c>
      <c r="AV512" s="65" t="e">
        <f>#VALUE!</f>
        <v>#VALUE!</v>
      </c>
      <c r="AW512" s="65" t="e">
        <f>#VALUE!</f>
        <v>#VALUE!</v>
      </c>
      <c r="AX512" s="56" t="str">
        <f>IF('Opportunity List'!$AY512&lt;=0.1,"Early",IF(AND('Opportunity List'!$AY512&gt;0.1,'Opportunity List'!$AY512&lt;=0.25),"Establishing","Mature"))</f>
        <v>Establishing</v>
      </c>
      <c r="AY512" s="105">
        <v>0.25</v>
      </c>
      <c r="AZ512" s="11"/>
      <c r="BA512" s="11"/>
      <c r="BB512" s="11"/>
      <c r="BD512" s="11"/>
      <c r="BE512" s="11"/>
      <c r="BF512" s="11"/>
    </row>
    <row r="513" spans="1:68" x14ac:dyDescent="0.25">
      <c r="A513" s="104">
        <v>490</v>
      </c>
      <c r="B513" s="56" t="s">
        <v>254</v>
      </c>
      <c r="C513" s="56" t="s">
        <v>6</v>
      </c>
      <c r="D513" s="56" t="s">
        <v>223</v>
      </c>
      <c r="E513" s="56" t="s">
        <v>170</v>
      </c>
      <c r="F513" s="56" t="s">
        <v>2</v>
      </c>
      <c r="G513" s="56">
        <v>0</v>
      </c>
      <c r="H513" s="57">
        <v>0</v>
      </c>
      <c r="I513" s="56" t="s">
        <v>192</v>
      </c>
      <c r="J513" s="59">
        <v>9.3528098580244379</v>
      </c>
      <c r="K513" s="59">
        <f>('Opportunity List'!$J513*Convert_PJ_to_MWh)/1000</f>
        <v>2598.0027383401425</v>
      </c>
      <c r="L513" s="59">
        <v>55276.654007237077</v>
      </c>
      <c r="M513" s="59">
        <f>'Opportunity List'!$N513/Convert_GJ_to_MWh</f>
        <v>169.19999986464001</v>
      </c>
      <c r="N513" s="59">
        <v>47</v>
      </c>
      <c r="O513" s="60">
        <v>0.24</v>
      </c>
      <c r="P513" s="59">
        <f>'Opportunity List'!$L513*'Opportunity List'!$O513</f>
        <v>13266.396961736898</v>
      </c>
      <c r="Q513" s="60">
        <v>0.33</v>
      </c>
      <c r="R513" s="59">
        <f>'Opportunity List'!$J513*'Opportunity List'!$Q513*Convert_PJ_to_MWh</f>
        <v>857340.90365224716</v>
      </c>
      <c r="S513" s="60">
        <v>0.19516829973308905</v>
      </c>
      <c r="T513" s="59">
        <v>13</v>
      </c>
      <c r="U513" s="59">
        <v>0</v>
      </c>
      <c r="V513" s="59">
        <f>(('Opportunity List'!$R513*'Opportunity List'!$S513)*'Opportunity List'!$O513)*'Opportunity List'!$T513</f>
        <v>522056.39134721033</v>
      </c>
      <c r="W513" s="59">
        <f>'Opportunity List'!$Y513*'Opportunity List'!$P513</f>
        <v>40158.183949785409</v>
      </c>
      <c r="X513" s="59">
        <f>IF('Opportunity List'!$P513=0,0,IF(OR('Opportunity List'!$A513={600,601}),4.52,IF(OR('Opportunity List'!$A513={602,603,604,605}),1.9,('Opportunity List'!$V513/'Opportunity List'!$P513))))</f>
        <v>39.351784275182752</v>
      </c>
      <c r="Y513" s="59">
        <f>IF('Opportunity List'!$X513=0,0,'Opportunity List'!$X513/'Opportunity List'!$T513)</f>
        <v>3.0270603288602116</v>
      </c>
      <c r="Z513" s="61">
        <f>'Opportunity List'!$W513*'Opportunity List'!$H513</f>
        <v>0</v>
      </c>
      <c r="AA513" s="61">
        <f>'Opportunity List'!$Z513+'Opportunity List'!$W513</f>
        <v>40158.183949785409</v>
      </c>
      <c r="AB513" s="61">
        <f>IF('Opportunity List'!$F513="Electricity", 'Opportunity List'!$W513, 0)+IF('Opportunity List'!$G513="Electricity",'Opportunity List'!$Z513,0)</f>
        <v>40158.183949785409</v>
      </c>
      <c r="AC513" s="61">
        <f>IF('Opportunity List'!$F513="Natural Gas",'Opportunity List'!$W513, 0)+IF('Opportunity List'!$G513="Natural Gas",'Opportunity List'!$Z513,0)</f>
        <v>0</v>
      </c>
      <c r="AD513" s="61">
        <f>'Opportunity List'!$Y513*VLOOKUP('Opportunity List'!$T513,'Discount rate'!$B$4:$D$45,3,FALSE)</f>
        <v>28.32617333985219</v>
      </c>
      <c r="AE513" s="59">
        <v>4833.1282565130268</v>
      </c>
      <c r="AF513" s="62" t="s">
        <v>168</v>
      </c>
      <c r="AG513" s="63">
        <v>0</v>
      </c>
      <c r="AH513" s="64">
        <f>'Opportunity List'!$AG513*VLOOKUP('Opportunity List'!$T513,'Discount rate'!$B$4:$D$45,3,FALSE)</f>
        <v>0</v>
      </c>
      <c r="AI513" s="59">
        <f>'Opportunity List'!$AE513-'Opportunity List'!$AH513</f>
        <v>4833.1282565130268</v>
      </c>
      <c r="AJ513" s="64">
        <f>'Opportunity List'!$AI513/'Opportunity List'!$AD513</f>
        <v>170.62411496696174</v>
      </c>
      <c r="AK513" s="59">
        <f>'Opportunity List'!$P513*'Opportunity List'!$AE513</f>
        <v>64118198.017889172</v>
      </c>
      <c r="AL513" s="59">
        <v>4184</v>
      </c>
      <c r="AM513" s="65">
        <v>1.0000000000000002</v>
      </c>
      <c r="AN513" s="65">
        <v>1.0000000000000004</v>
      </c>
      <c r="AO513" s="65">
        <v>0.99999999999999989</v>
      </c>
      <c r="AP513" s="65">
        <v>0.87499999999999989</v>
      </c>
      <c r="AQ513" s="65">
        <v>0.83333333333333337</v>
      </c>
      <c r="AR513" s="65">
        <v>0.99999999999999989</v>
      </c>
      <c r="AS513" s="65" t="e">
        <f>#VALUE!</f>
        <v>#VALUE!</v>
      </c>
      <c r="AT513" s="65" t="e">
        <f>#VALUE!</f>
        <v>#VALUE!</v>
      </c>
      <c r="AU513" s="65" t="e">
        <f>#VALUE!</f>
        <v>#VALUE!</v>
      </c>
      <c r="AV513" s="65" t="e">
        <f>#VALUE!</f>
        <v>#VALUE!</v>
      </c>
      <c r="AW513" s="65" t="e">
        <f>#VALUE!</f>
        <v>#VALUE!</v>
      </c>
      <c r="AX513" s="56" t="str">
        <f>IF('Opportunity List'!$AY513&lt;=0.1,"Early",IF(AND('Opportunity List'!$AY513&gt;0.1,'Opportunity List'!$AY513&lt;=0.25),"Establishing","Mature"))</f>
        <v>Establishing</v>
      </c>
      <c r="AY513" s="105">
        <v>0.25</v>
      </c>
      <c r="AZ513" s="11"/>
      <c r="BA513" s="11"/>
      <c r="BB513" s="11"/>
      <c r="BD513" s="11"/>
      <c r="BE513" s="11"/>
      <c r="BF513" s="11"/>
    </row>
    <row r="514" spans="1:68" x14ac:dyDescent="0.25">
      <c r="A514" s="104">
        <v>491</v>
      </c>
      <c r="B514" s="56" t="s">
        <v>259</v>
      </c>
      <c r="C514" s="56" t="s">
        <v>6</v>
      </c>
      <c r="D514" s="56" t="s">
        <v>223</v>
      </c>
      <c r="E514" s="56" t="s">
        <v>170</v>
      </c>
      <c r="F514" s="56" t="s">
        <v>2</v>
      </c>
      <c r="G514" s="56">
        <v>0</v>
      </c>
      <c r="H514" s="57">
        <v>0</v>
      </c>
      <c r="I514" s="56" t="s">
        <v>192</v>
      </c>
      <c r="J514" s="59">
        <v>9.3528098580244379</v>
      </c>
      <c r="K514" s="59">
        <f>('Opportunity List'!$J514*Convert_PJ_to_MWh)/1000</f>
        <v>2598.0027383401425</v>
      </c>
      <c r="L514" s="59">
        <v>55276.654007237077</v>
      </c>
      <c r="M514" s="59">
        <f>'Opportunity List'!$N514/Convert_GJ_to_MWh</f>
        <v>169.19999986464001</v>
      </c>
      <c r="N514" s="59">
        <v>47</v>
      </c>
      <c r="O514" s="60">
        <v>0.32000000000000006</v>
      </c>
      <c r="P514" s="59">
        <f>'Opportunity List'!$L514*'Opportunity List'!$O514</f>
        <v>17688.529282315867</v>
      </c>
      <c r="Q514" s="60">
        <v>0.33</v>
      </c>
      <c r="R514" s="59">
        <f>'Opportunity List'!$J514*'Opportunity List'!$Q514*Convert_PJ_to_MWh</f>
        <v>857340.90365224716</v>
      </c>
      <c r="S514" s="60">
        <v>3.3333333333333333E-2</v>
      </c>
      <c r="T514" s="59">
        <v>14</v>
      </c>
      <c r="U514" s="59">
        <v>0</v>
      </c>
      <c r="V514" s="59">
        <f>(('Opportunity List'!$R514*'Opportunity List'!$S514)*'Opportunity List'!$O514)*'Opportunity List'!$T514</f>
        <v>128029.57494540227</v>
      </c>
      <c r="W514" s="59">
        <f>'Opportunity List'!$Y514*'Opportunity List'!$P514</f>
        <v>9144.9696389573055</v>
      </c>
      <c r="X514" s="59">
        <f>IF('Opportunity List'!$P514=0,0,IF(OR('Opportunity List'!$A514={600,601}),4.52,IF(OR('Opportunity List'!$A514={602,603,604,605}),1.9,('Opportunity List'!$V514/'Opportunity List'!$P514))))</f>
        <v>7.2380000000000013</v>
      </c>
      <c r="Y514" s="59">
        <f>IF('Opportunity List'!$X514=0,0,'Opportunity List'!$X514/'Opportunity List'!$T514)</f>
        <v>0.51700000000000013</v>
      </c>
      <c r="Z514" s="61">
        <f>'Opportunity List'!$W514*'Opportunity List'!$H514</f>
        <v>0</v>
      </c>
      <c r="AA514" s="61">
        <f>'Opportunity List'!$Z514+'Opportunity List'!$W514</f>
        <v>9144.9696389573055</v>
      </c>
      <c r="AB514" s="61">
        <f>IF('Opportunity List'!$F514="Electricity", 'Opportunity List'!$W514, 0)+IF('Opportunity List'!$G514="Electricity",'Opportunity List'!$Z514,0)</f>
        <v>9144.9696389573055</v>
      </c>
      <c r="AC514" s="61">
        <f>IF('Opportunity List'!$F514="Natural Gas",'Opportunity List'!$W514, 0)+IF('Opportunity List'!$G514="Natural Gas",'Opportunity List'!$Z514,0)</f>
        <v>0</v>
      </c>
      <c r="AD514" s="61">
        <f>'Opportunity List'!$Y514*VLOOKUP('Opportunity List'!$T514,'Discount rate'!$B$4:$D$45,3,FALSE)</f>
        <v>5.0384069484863296</v>
      </c>
      <c r="AE514" s="59">
        <v>943.10621242484979</v>
      </c>
      <c r="AF514" s="62" t="s">
        <v>164</v>
      </c>
      <c r="AG514" s="63">
        <v>0</v>
      </c>
      <c r="AH514" s="64">
        <f>'Opportunity List'!$AG514*VLOOKUP('Opportunity List'!$T514,'Discount rate'!$B$4:$D$45,3,FALSE)</f>
        <v>0</v>
      </c>
      <c r="AI514" s="59">
        <f>'Opportunity List'!$AE514-'Opportunity List'!$AH514</f>
        <v>943.10621242484979</v>
      </c>
      <c r="AJ514" s="64">
        <f>'Opportunity List'!$AI514/'Opportunity List'!$AD514</f>
        <v>187.1834137391748</v>
      </c>
      <c r="AK514" s="59">
        <f>'Opportunity List'!$P514*'Opportunity List'!$AE514</f>
        <v>16682161.854810964</v>
      </c>
      <c r="AL514" s="59">
        <v>4184</v>
      </c>
      <c r="AM514" s="65">
        <v>1.0000000000000002</v>
      </c>
      <c r="AN514" s="65">
        <v>1.0000000000000004</v>
      </c>
      <c r="AO514" s="65">
        <v>0.99999999999999989</v>
      </c>
      <c r="AP514" s="65">
        <v>0.87499999999999989</v>
      </c>
      <c r="AQ514" s="65">
        <v>0.83333333333333337</v>
      </c>
      <c r="AR514" s="65">
        <v>0.99999999999999989</v>
      </c>
      <c r="AS514" s="65" t="e">
        <f>#VALUE!</f>
        <v>#VALUE!</v>
      </c>
      <c r="AT514" s="65" t="e">
        <f>#VALUE!</f>
        <v>#VALUE!</v>
      </c>
      <c r="AU514" s="65" t="e">
        <f>#VALUE!</f>
        <v>#VALUE!</v>
      </c>
      <c r="AV514" s="65" t="e">
        <f>#VALUE!</f>
        <v>#VALUE!</v>
      </c>
      <c r="AW514" s="65" t="e">
        <f>#VALUE!</f>
        <v>#VALUE!</v>
      </c>
      <c r="AX514" s="56" t="str">
        <f>IF('Opportunity List'!$AY514&lt;=0.1,"Early",IF(AND('Opportunity List'!$AY514&gt;0.1,'Opportunity List'!$AY514&lt;=0.25),"Establishing","Mature"))</f>
        <v>Establishing</v>
      </c>
      <c r="AY514" s="105">
        <v>0.25</v>
      </c>
      <c r="AZ514" s="11"/>
      <c r="BA514" s="11"/>
      <c r="BB514" s="11"/>
      <c r="BD514" s="11"/>
      <c r="BE514" s="11"/>
      <c r="BF514" s="11"/>
    </row>
    <row r="515" spans="1:68" x14ac:dyDescent="0.25">
      <c r="A515" s="104">
        <v>471</v>
      </c>
      <c r="B515" s="56" t="s">
        <v>270</v>
      </c>
      <c r="C515" s="56" t="s">
        <v>6</v>
      </c>
      <c r="D515" s="56" t="s">
        <v>223</v>
      </c>
      <c r="E515" s="56" t="s">
        <v>170</v>
      </c>
      <c r="F515" s="56" t="s">
        <v>2</v>
      </c>
      <c r="G515" s="56">
        <v>0</v>
      </c>
      <c r="H515" s="57">
        <v>0</v>
      </c>
      <c r="I515" s="56" t="s">
        <v>192</v>
      </c>
      <c r="J515" s="59">
        <v>9.3528098580244379</v>
      </c>
      <c r="K515" s="59">
        <f>('Opportunity List'!$J515*Convert_PJ_to_MWh)/1000</f>
        <v>2598.0027383401425</v>
      </c>
      <c r="L515" s="59">
        <v>55276.654007237077</v>
      </c>
      <c r="M515" s="59">
        <f>'Opportunity List'!$N515/Convert_GJ_to_MWh</f>
        <v>169.19999986464001</v>
      </c>
      <c r="N515" s="59">
        <v>47</v>
      </c>
      <c r="O515" s="60">
        <v>0.16000000000000003</v>
      </c>
      <c r="P515" s="59">
        <f>'Opportunity List'!$L515*'Opportunity List'!$O515</f>
        <v>8844.2646411579335</v>
      </c>
      <c r="Q515" s="60">
        <v>0.33</v>
      </c>
      <c r="R515" s="59">
        <f>'Opportunity List'!$J515*'Opportunity List'!$Q515*Convert_PJ_to_MWh</f>
        <v>857340.90365224716</v>
      </c>
      <c r="S515" s="60">
        <v>2.7272727272727275E-2</v>
      </c>
      <c r="T515" s="59">
        <v>20</v>
      </c>
      <c r="U515" s="59">
        <v>0</v>
      </c>
      <c r="V515" s="59">
        <f>(('Opportunity List'!$R515*'Opportunity List'!$S515)*'Opportunity List'!$O515)*'Opportunity List'!$T515</f>
        <v>74822.478864196135</v>
      </c>
      <c r="W515" s="59">
        <f>'Opportunity List'!$Y515*'Opportunity List'!$P515</f>
        <v>3741.1239432098073</v>
      </c>
      <c r="X515" s="59">
        <f>IF('Opportunity List'!$P515=0,0,IF(OR('Opportunity List'!$A515={600,601}),4.52,IF(OR('Opportunity List'!$A515={602,603,604,605}),1.9,('Opportunity List'!$V515/'Opportunity List'!$P515))))</f>
        <v>8.4600000000000026</v>
      </c>
      <c r="Y515" s="59">
        <f>IF('Opportunity List'!$X515=0,0,'Opportunity List'!$X515/'Opportunity List'!$T515)</f>
        <v>0.42300000000000015</v>
      </c>
      <c r="Z515" s="61">
        <f>'Opportunity List'!$W515*'Opportunity List'!$H515</f>
        <v>0</v>
      </c>
      <c r="AA515" s="61">
        <f>'Opportunity List'!$Z515+'Opportunity List'!$W515</f>
        <v>3741.1239432098073</v>
      </c>
      <c r="AB515" s="61">
        <f>IF('Opportunity List'!$F515="Electricity", 'Opportunity List'!$W515, 0)+IF('Opportunity List'!$G515="Electricity",'Opportunity List'!$Z515,0)</f>
        <v>3741.1239432098073</v>
      </c>
      <c r="AC515" s="61">
        <f>IF('Opportunity List'!$F515="Natural Gas",'Opportunity List'!$W515, 0)+IF('Opportunity List'!$G515="Natural Gas",'Opportunity List'!$Z515,0)</f>
        <v>0</v>
      </c>
      <c r="AD515" s="61">
        <f>'Opportunity List'!$Y515*VLOOKUP('Opportunity List'!$T515,'Discount rate'!$B$4:$D$45,3,FALSE)</f>
        <v>4.9042680258533382</v>
      </c>
      <c r="AE515" s="59">
        <v>145.54108216432869</v>
      </c>
      <c r="AF515" s="62" t="s">
        <v>164</v>
      </c>
      <c r="AG515" s="63">
        <v>0</v>
      </c>
      <c r="AH515" s="64">
        <f>'Opportunity List'!$AG515*VLOOKUP('Opportunity List'!$T515,'Discount rate'!$B$4:$D$45,3,FALSE)</f>
        <v>0</v>
      </c>
      <c r="AI515" s="59">
        <f>'Opportunity List'!$AE515-'Opportunity List'!$AH515</f>
        <v>145.54108216432869</v>
      </c>
      <c r="AJ515" s="64">
        <f>'Opportunity List'!$AI515/'Opportunity List'!$AD515</f>
        <v>29.676412748466102</v>
      </c>
      <c r="AK515" s="59">
        <f>'Opportunity List'!$P515*'Opportunity List'!$AE515</f>
        <v>1287203.8468218339</v>
      </c>
      <c r="AL515" s="59">
        <v>1649</v>
      </c>
      <c r="AM515" s="65">
        <v>0.66283699953379971</v>
      </c>
      <c r="AN515" s="65" t="s">
        <v>235</v>
      </c>
      <c r="AO515" s="65">
        <v>0.87442733774152481</v>
      </c>
      <c r="AP515" s="65">
        <v>0.5560215192805239</v>
      </c>
      <c r="AQ515" s="65" t="s">
        <v>235</v>
      </c>
      <c r="AR515" s="65" t="s">
        <v>235</v>
      </c>
      <c r="AS515" s="65" t="e">
        <f>#VALUE!</f>
        <v>#VALUE!</v>
      </c>
      <c r="AT515" s="65" t="e">
        <f>#VALUE!</f>
        <v>#VALUE!</v>
      </c>
      <c r="AU515" s="65" t="e">
        <f>#VALUE!</f>
        <v>#VALUE!</v>
      </c>
      <c r="AV515" s="65" t="e">
        <f>#VALUE!</f>
        <v>#VALUE!</v>
      </c>
      <c r="AW515" s="65" t="e">
        <f>#VALUE!</f>
        <v>#VALUE!</v>
      </c>
      <c r="AX515" s="56" t="str">
        <f>IF('Opportunity List'!$AY515&lt;=0.1,"Early",IF(AND('Opportunity List'!$AY515&gt;0.1,'Opportunity List'!$AY515&lt;=0.25),"Establishing","Mature"))</f>
        <v>Establishing</v>
      </c>
      <c r="AY515" s="105">
        <v>0.25</v>
      </c>
      <c r="AZ515" s="11"/>
      <c r="BA515" s="11"/>
      <c r="BB515" s="11"/>
      <c r="BD515" s="11"/>
      <c r="BE515" s="11"/>
      <c r="BF515" s="11"/>
    </row>
    <row r="516" spans="1:68" x14ac:dyDescent="0.25">
      <c r="A516" s="104">
        <v>492</v>
      </c>
      <c r="B516" s="56" t="s">
        <v>222</v>
      </c>
      <c r="C516" s="56" t="s">
        <v>6</v>
      </c>
      <c r="D516" s="56" t="s">
        <v>223</v>
      </c>
      <c r="E516" s="56" t="s">
        <v>186</v>
      </c>
      <c r="F516" s="56" t="s">
        <v>2</v>
      </c>
      <c r="G516" s="56">
        <v>0</v>
      </c>
      <c r="H516" s="57">
        <v>0</v>
      </c>
      <c r="I516" s="56" t="s">
        <v>192</v>
      </c>
      <c r="J516" s="59">
        <v>9.3528098580244379</v>
      </c>
      <c r="K516" s="59">
        <f>('Opportunity List'!$J516*Convert_PJ_to_MWh)/1000</f>
        <v>2598.0027383401425</v>
      </c>
      <c r="L516" s="59">
        <v>55276.654007237077</v>
      </c>
      <c r="M516" s="59">
        <f>'Opportunity List'!$N516/Convert_GJ_to_MWh</f>
        <v>169.19999986464001</v>
      </c>
      <c r="N516" s="59">
        <v>47</v>
      </c>
      <c r="O516" s="60">
        <v>0.48</v>
      </c>
      <c r="P516" s="59">
        <f>'Opportunity List'!$L516*'Opportunity List'!$O516</f>
        <v>26532.793923473797</v>
      </c>
      <c r="Q516" s="60">
        <v>0.3</v>
      </c>
      <c r="R516" s="59">
        <f>'Opportunity List'!$J516*'Opportunity List'!$Q516*Convert_PJ_to_MWh</f>
        <v>779400.82150204282</v>
      </c>
      <c r="S516" s="60">
        <v>0.13121888250484365</v>
      </c>
      <c r="T516" s="59">
        <v>8</v>
      </c>
      <c r="U516" s="59">
        <v>0</v>
      </c>
      <c r="V516" s="59">
        <f>(('Opportunity List'!$R516*'Opportunity List'!$S516)*'Opportunity List'!$O516)*'Opportunity List'!$T516</f>
        <v>392724.88251208386</v>
      </c>
      <c r="W516" s="59">
        <f>'Opportunity List'!$Y516*'Opportunity List'!$P516</f>
        <v>49090.610314010482</v>
      </c>
      <c r="X516" s="59">
        <f>IF('Opportunity List'!$P516=0,0,IF(OR('Opportunity List'!$A516={600,601}),4.52,IF(OR('Opportunity List'!$A516={602,603,604,605}),1.9,('Opportunity List'!$V516/'Opportunity List'!$P516))))</f>
        <v>14.801489946546363</v>
      </c>
      <c r="Y516" s="59">
        <f>IF('Opportunity List'!$X516=0,0,'Opportunity List'!$X516/'Opportunity List'!$T516)</f>
        <v>1.8501862433182954</v>
      </c>
      <c r="Z516" s="61">
        <f>'Opportunity List'!$W516*'Opportunity List'!$H516</f>
        <v>0</v>
      </c>
      <c r="AA516" s="61">
        <f>'Opportunity List'!$Z516+'Opportunity List'!$W516</f>
        <v>49090.610314010482</v>
      </c>
      <c r="AB516" s="61">
        <f>IF('Opportunity List'!$F516="Electricity", 'Opportunity List'!$W516, 0)+IF('Opportunity List'!$G516="Electricity",'Opportunity List'!$Z516,0)</f>
        <v>49090.610314010482</v>
      </c>
      <c r="AC516" s="61">
        <f>IF('Opportunity List'!$F516="Natural Gas",'Opportunity List'!$W516, 0)+IF('Opportunity List'!$G516="Natural Gas",'Opportunity List'!$Z516,0)</f>
        <v>0</v>
      </c>
      <c r="AD516" s="61">
        <f>'Opportunity List'!$Y516*VLOOKUP('Opportunity List'!$T516,'Discount rate'!$B$4:$D$45,3,FALSE)</f>
        <v>12.898200594262036</v>
      </c>
      <c r="AE516" s="59">
        <v>2677.9559118236475</v>
      </c>
      <c r="AF516" s="62" t="s">
        <v>164</v>
      </c>
      <c r="AG516" s="63">
        <v>0</v>
      </c>
      <c r="AH516" s="64">
        <f>'Opportunity List'!$AG516*VLOOKUP('Opportunity List'!$T516,'Discount rate'!$B$4:$D$45,3,FALSE)</f>
        <v>0</v>
      </c>
      <c r="AI516" s="59">
        <f>'Opportunity List'!$AE516-'Opportunity List'!$AH516</f>
        <v>2677.9559118236475</v>
      </c>
      <c r="AJ516" s="64">
        <f>'Opportunity List'!$AI516/'Opportunity List'!$AD516</f>
        <v>207.62244254558868</v>
      </c>
      <c r="AK516" s="59">
        <f>'Opportunity List'!$P516*'Opportunity List'!$AE516</f>
        <v>71053652.344565213</v>
      </c>
      <c r="AL516" s="59">
        <v>6264</v>
      </c>
      <c r="AM516" s="65">
        <v>0.49999999997333899</v>
      </c>
      <c r="AN516" s="65">
        <v>0.49652777775152046</v>
      </c>
      <c r="AO516" s="65">
        <v>0.89999999994183066</v>
      </c>
      <c r="AP516" s="65">
        <v>0.62499999988366073</v>
      </c>
      <c r="AQ516" s="65">
        <v>0.11111111109818451</v>
      </c>
      <c r="AR516" s="65">
        <v>0.77777777767274914</v>
      </c>
      <c r="AS516" s="65" t="e">
        <f>#VALUE!</f>
        <v>#VALUE!</v>
      </c>
      <c r="AT516" s="65" t="e">
        <f>#VALUE!</f>
        <v>#VALUE!</v>
      </c>
      <c r="AU516" s="65" t="e">
        <f>#VALUE!</f>
        <v>#VALUE!</v>
      </c>
      <c r="AV516" s="65" t="e">
        <f>#VALUE!</f>
        <v>#VALUE!</v>
      </c>
      <c r="AW516" s="65" t="e">
        <f>#VALUE!</f>
        <v>#VALUE!</v>
      </c>
      <c r="AX516" s="56" t="str">
        <f>IF('Opportunity List'!$AY516&lt;=0.1,"Early",IF(AND('Opportunity List'!$AY516&gt;0.1,'Opportunity List'!$AY516&lt;=0.25),"Establishing","Mature"))</f>
        <v>Mature</v>
      </c>
      <c r="AY516" s="105">
        <v>0.52</v>
      </c>
      <c r="AZ516" s="11"/>
      <c r="BA516" s="11"/>
      <c r="BB516" s="11"/>
      <c r="BD516" s="11"/>
      <c r="BE516" s="11"/>
      <c r="BF516" s="11"/>
    </row>
    <row r="517" spans="1:68" x14ac:dyDescent="0.25">
      <c r="A517" s="104">
        <v>464</v>
      </c>
      <c r="B517" s="56" t="s">
        <v>231</v>
      </c>
      <c r="C517" s="56" t="s">
        <v>6</v>
      </c>
      <c r="D517" s="56" t="s">
        <v>223</v>
      </c>
      <c r="E517" s="56" t="s">
        <v>186</v>
      </c>
      <c r="F517" s="56" t="s">
        <v>2</v>
      </c>
      <c r="G517" s="56">
        <v>0</v>
      </c>
      <c r="H517" s="57">
        <v>0</v>
      </c>
      <c r="I517" s="56" t="s">
        <v>192</v>
      </c>
      <c r="J517" s="59">
        <v>9.3528098580244379</v>
      </c>
      <c r="K517" s="59">
        <f>('Opportunity List'!$J517*Convert_PJ_to_MWh)/1000</f>
        <v>2598.0027383401425</v>
      </c>
      <c r="L517" s="59">
        <v>55276.654007237077</v>
      </c>
      <c r="M517" s="59">
        <f>'Opportunity List'!$N517/Convert_GJ_to_MWh</f>
        <v>169.19999986464001</v>
      </c>
      <c r="N517" s="59">
        <v>47</v>
      </c>
      <c r="O517" s="60">
        <v>0.32000000000000006</v>
      </c>
      <c r="P517" s="59">
        <f>'Opportunity List'!$L517*'Opportunity List'!$O517</f>
        <v>17688.529282315867</v>
      </c>
      <c r="Q517" s="60">
        <v>0.3</v>
      </c>
      <c r="R517" s="59">
        <f>'Opportunity List'!$J517*'Opportunity List'!$Q517*Convert_PJ_to_MWh</f>
        <v>779400.82150204282</v>
      </c>
      <c r="S517" s="60">
        <v>0.11295854897873941</v>
      </c>
      <c r="T517" s="59">
        <v>17</v>
      </c>
      <c r="U517" s="59">
        <v>0</v>
      </c>
      <c r="V517" s="59">
        <f>(('Opportunity List'!$R517*'Opportunity List'!$S517)*'Opportunity List'!$O517)*'Opportunity List'!$T517</f>
        <v>478937.52313121292</v>
      </c>
      <c r="W517" s="59">
        <f>'Opportunity List'!$Y517*'Opportunity List'!$P517</f>
        <v>28172.795478306645</v>
      </c>
      <c r="X517" s="59">
        <f>IF('Opportunity List'!$P517=0,0,IF(OR('Opportunity List'!$A517={600,601}),4.52,IF(OR('Opportunity List'!$A517={602,603,604,605}),1.9,('Opportunity List'!$V517/'Opportunity List'!$P517))))</f>
        <v>27.076164190203841</v>
      </c>
      <c r="Y517" s="59">
        <f>IF('Opportunity List'!$X517=0,0,'Opportunity List'!$X517/'Opportunity List'!$T517)</f>
        <v>1.592715540600226</v>
      </c>
      <c r="Z517" s="61">
        <f>'Opportunity List'!$W517*'Opportunity List'!$H517</f>
        <v>0</v>
      </c>
      <c r="AA517" s="61">
        <f>'Opportunity List'!$Z517+'Opportunity List'!$W517</f>
        <v>28172.795478306645</v>
      </c>
      <c r="AB517" s="61">
        <f>IF('Opportunity List'!$F517="Electricity", 'Opportunity List'!$W517, 0)+IF('Opportunity List'!$G517="Electricity",'Opportunity List'!$Z517,0)</f>
        <v>28172.795478306645</v>
      </c>
      <c r="AC517" s="61">
        <f>IF('Opportunity List'!$F517="Natural Gas",'Opportunity List'!$W517, 0)+IF('Opportunity List'!$G517="Natural Gas",'Opportunity List'!$Z517,0)</f>
        <v>0</v>
      </c>
      <c r="AD517" s="61">
        <f>'Opportunity List'!$Y517*VLOOKUP('Opportunity List'!$T517,'Discount rate'!$B$4:$D$45,3,FALSE)</f>
        <v>17.14275252848585</v>
      </c>
      <c r="AE517" s="59">
        <v>130.40480961923851</v>
      </c>
      <c r="AF517" s="62" t="s">
        <v>164</v>
      </c>
      <c r="AG517" s="63">
        <v>0</v>
      </c>
      <c r="AH517" s="64">
        <f>'Opportunity List'!$AG517*VLOOKUP('Opportunity List'!$T517,'Discount rate'!$B$4:$D$45,3,FALSE)</f>
        <v>0</v>
      </c>
      <c r="AI517" s="59">
        <f>'Opportunity List'!$AE517-'Opportunity List'!$AH517</f>
        <v>130.40480961923851</v>
      </c>
      <c r="AJ517" s="64">
        <f>'Opportunity List'!$AI517/'Opportunity List'!$AD517</f>
        <v>7.6069936495056334</v>
      </c>
      <c r="AK517" s="59">
        <f>'Opportunity List'!$P517*'Opportunity List'!$AE517</f>
        <v>2306669.2935047261</v>
      </c>
      <c r="AL517" s="59">
        <v>6264</v>
      </c>
      <c r="AM517" s="65">
        <v>0.49999999997333899</v>
      </c>
      <c r="AN517" s="65">
        <v>0.49652777775152046</v>
      </c>
      <c r="AO517" s="65">
        <v>0.89999999994183066</v>
      </c>
      <c r="AP517" s="65">
        <v>0.62499999988366073</v>
      </c>
      <c r="AQ517" s="65">
        <v>0.11111111109818451</v>
      </c>
      <c r="AR517" s="65">
        <v>0.77777777767274914</v>
      </c>
      <c r="AS517" s="65" t="e">
        <f>#VALUE!</f>
        <v>#VALUE!</v>
      </c>
      <c r="AT517" s="65" t="e">
        <f>#VALUE!</f>
        <v>#VALUE!</v>
      </c>
      <c r="AU517" s="65" t="e">
        <f>#VALUE!</f>
        <v>#VALUE!</v>
      </c>
      <c r="AV517" s="65" t="e">
        <f>#VALUE!</f>
        <v>#VALUE!</v>
      </c>
      <c r="AW517" s="65" t="e">
        <f>#VALUE!</f>
        <v>#VALUE!</v>
      </c>
      <c r="AX517" s="56" t="str">
        <f>IF('Opportunity List'!$AY517&lt;=0.1,"Early",IF(AND('Opportunity List'!$AY517&gt;0.1,'Opportunity List'!$AY517&lt;=0.25),"Establishing","Mature"))</f>
        <v>Mature</v>
      </c>
      <c r="AY517" s="105">
        <v>0.67999999999999994</v>
      </c>
      <c r="AZ517" s="11"/>
      <c r="BA517" s="11"/>
      <c r="BB517" s="11"/>
      <c r="BD517" s="11"/>
      <c r="BE517" s="11"/>
      <c r="BF517" s="11"/>
    </row>
    <row r="518" spans="1:68" x14ac:dyDescent="0.25">
      <c r="A518" s="104">
        <v>494</v>
      </c>
      <c r="B518" s="56" t="s">
        <v>307</v>
      </c>
      <c r="C518" s="56" t="s">
        <v>6</v>
      </c>
      <c r="D518" s="56" t="s">
        <v>223</v>
      </c>
      <c r="E518" s="56" t="s">
        <v>186</v>
      </c>
      <c r="F518" s="56" t="s">
        <v>2</v>
      </c>
      <c r="G518" s="56">
        <v>0</v>
      </c>
      <c r="H518" s="57">
        <v>0</v>
      </c>
      <c r="I518" s="56" t="s">
        <v>192</v>
      </c>
      <c r="J518" s="59">
        <v>9.3528098580244379</v>
      </c>
      <c r="K518" s="59">
        <f>('Opportunity List'!$J518*Convert_PJ_to_MWh)/1000</f>
        <v>2598.0027383401425</v>
      </c>
      <c r="L518" s="59">
        <v>55276.654007237077</v>
      </c>
      <c r="M518" s="59">
        <f>'Opportunity List'!$N518/Convert_GJ_to_MWh</f>
        <v>169.19999986464001</v>
      </c>
      <c r="N518" s="59">
        <v>47</v>
      </c>
      <c r="O518" s="60">
        <v>0.48</v>
      </c>
      <c r="P518" s="59">
        <f>'Opportunity List'!$L518*'Opportunity List'!$O518</f>
        <v>26532.793923473797</v>
      </c>
      <c r="Q518" s="60">
        <v>0.3</v>
      </c>
      <c r="R518" s="59">
        <f>'Opportunity List'!$J518*'Opportunity List'!$Q518*Convert_PJ_to_MWh</f>
        <v>779400.82150204282</v>
      </c>
      <c r="S518" s="60">
        <v>0.17905948450528469</v>
      </c>
      <c r="T518" s="59">
        <v>13</v>
      </c>
      <c r="U518" s="59">
        <v>0</v>
      </c>
      <c r="V518" s="59">
        <f>(('Opportunity List'!$R518*'Opportunity List'!$S518)*'Opportunity List'!$O518)*'Opportunity List'!$T518</f>
        <v>870848.84216398338</v>
      </c>
      <c r="W518" s="59">
        <f>'Opportunity List'!$Y518*'Opportunity List'!$P518</f>
        <v>66988.372474152566</v>
      </c>
      <c r="X518" s="59">
        <f>IF('Opportunity List'!$P518=0,0,IF(OR('Opportunity List'!$A518={600,601}),4.52,IF(OR('Opportunity List'!$A518={602,603,604,605}),1.9,('Opportunity List'!$V518/'Opportunity List'!$P518))))</f>
        <v>32.821603509818679</v>
      </c>
      <c r="Y518" s="59">
        <f>IF('Opportunity List'!$X518=0,0,'Opportunity List'!$X518/'Opportunity List'!$T518)</f>
        <v>2.524738731524514</v>
      </c>
      <c r="Z518" s="61">
        <f>'Opportunity List'!$W518*'Opportunity List'!$H518</f>
        <v>0</v>
      </c>
      <c r="AA518" s="61">
        <f>'Opportunity List'!$Z518+'Opportunity List'!$W518</f>
        <v>66988.372474152566</v>
      </c>
      <c r="AB518" s="61">
        <f>IF('Opportunity List'!$F518="Electricity", 'Opportunity List'!$W518, 0)+IF('Opportunity List'!$G518="Electricity",'Opportunity List'!$Z518,0)</f>
        <v>66988.372474152566</v>
      </c>
      <c r="AC518" s="61">
        <f>IF('Opportunity List'!$F518="Natural Gas",'Opportunity List'!$W518, 0)+IF('Opportunity List'!$G518="Natural Gas",'Opportunity List'!$Z518,0)</f>
        <v>0</v>
      </c>
      <c r="AD518" s="61">
        <f>'Opportunity List'!$Y518*VLOOKUP('Opportunity List'!$T518,'Discount rate'!$B$4:$D$45,3,FALSE)</f>
        <v>23.625623270590758</v>
      </c>
      <c r="AE518" s="59">
        <v>6240.8016032064133</v>
      </c>
      <c r="AF518" s="62" t="s">
        <v>164</v>
      </c>
      <c r="AG518" s="63">
        <v>0</v>
      </c>
      <c r="AH518" s="64">
        <f>'Opportunity List'!$AG518*VLOOKUP('Opportunity List'!$T518,'Discount rate'!$B$4:$D$45,3,FALSE)</f>
        <v>0</v>
      </c>
      <c r="AI518" s="59">
        <f>'Opportunity List'!$AE518-'Opportunity List'!$AH518</f>
        <v>6240.8016032064133</v>
      </c>
      <c r="AJ518" s="64">
        <f>'Opportunity List'!$AI518/'Opportunity List'!$AD518</f>
        <v>264.15394555854874</v>
      </c>
      <c r="AK518" s="59">
        <f>'Opportunity List'!$P518*'Opportunity List'!$AE518</f>
        <v>165585902.85516065</v>
      </c>
      <c r="AL518" s="59">
        <v>6264</v>
      </c>
      <c r="AM518" s="65">
        <v>0.49999999997333899</v>
      </c>
      <c r="AN518" s="65">
        <v>0.49652777775152046</v>
      </c>
      <c r="AO518" s="65">
        <v>0.89999999994183066</v>
      </c>
      <c r="AP518" s="65">
        <v>0.62499999988366073</v>
      </c>
      <c r="AQ518" s="65">
        <v>0.11111111109818451</v>
      </c>
      <c r="AR518" s="65">
        <v>0.77777777767274914</v>
      </c>
      <c r="AS518" s="65" t="e">
        <f>#VALUE!</f>
        <v>#VALUE!</v>
      </c>
      <c r="AT518" s="65" t="e">
        <f>#VALUE!</f>
        <v>#VALUE!</v>
      </c>
      <c r="AU518" s="65" t="e">
        <f>#VALUE!</f>
        <v>#VALUE!</v>
      </c>
      <c r="AV518" s="65" t="e">
        <f>#VALUE!</f>
        <v>#VALUE!</v>
      </c>
      <c r="AW518" s="65" t="e">
        <f>#VALUE!</f>
        <v>#VALUE!</v>
      </c>
      <c r="AX518" s="56" t="str">
        <f>IF('Opportunity List'!$AY518&lt;=0.1,"Early",IF(AND('Opportunity List'!$AY518&gt;0.1,'Opportunity List'!$AY518&lt;=0.25),"Establishing","Mature"))</f>
        <v>Mature</v>
      </c>
      <c r="AY518" s="105">
        <v>0.52</v>
      </c>
      <c r="AZ518" s="11"/>
      <c r="BA518" s="11"/>
      <c r="BB518" s="11"/>
      <c r="BD518" s="11"/>
      <c r="BE518" s="11"/>
      <c r="BF518" s="11"/>
    </row>
    <row r="519" spans="1:68" x14ac:dyDescent="0.25">
      <c r="A519" s="120">
        <v>481</v>
      </c>
      <c r="B519" s="121" t="s">
        <v>240</v>
      </c>
      <c r="C519" s="121" t="s">
        <v>6</v>
      </c>
      <c r="D519" s="121" t="s">
        <v>223</v>
      </c>
      <c r="E519" s="121" t="s">
        <v>241</v>
      </c>
      <c r="F519" s="121" t="s">
        <v>2</v>
      </c>
      <c r="G519" s="121">
        <v>0</v>
      </c>
      <c r="H519" s="122">
        <v>0</v>
      </c>
      <c r="I519" s="121" t="s">
        <v>192</v>
      </c>
      <c r="J519" s="123">
        <v>9.3528098580244379</v>
      </c>
      <c r="K519" s="59">
        <f>('Opportunity List'!$J519*Convert_PJ_to_MWh)/1000</f>
        <v>2598.0027383401425</v>
      </c>
      <c r="L519" s="123">
        <v>55276.654007237077</v>
      </c>
      <c r="M519" s="59">
        <f>'Opportunity List'!$N519/Convert_GJ_to_MWh</f>
        <v>169.19999986464001</v>
      </c>
      <c r="N519" s="123">
        <v>47</v>
      </c>
      <c r="O519" s="124">
        <v>0.48000000000000009</v>
      </c>
      <c r="P519" s="59">
        <f>'Opportunity List'!$L519*'Opportunity List'!$O519</f>
        <v>26532.793923473801</v>
      </c>
      <c r="Q519" s="124">
        <v>0.26</v>
      </c>
      <c r="R519" s="59">
        <f>'Opportunity List'!$J519*'Opportunity List'!$Q519*Convert_PJ_to_MWh</f>
        <v>675480.71196843707</v>
      </c>
      <c r="S519" s="124">
        <v>0.17576283059945352</v>
      </c>
      <c r="T519" s="123">
        <v>14</v>
      </c>
      <c r="U519" s="123">
        <v>0</v>
      </c>
      <c r="V519" s="59">
        <f>(('Opportunity List'!$R519*'Opportunity List'!$S519)*'Opportunity List'!$O519)*'Opportunity List'!$T519</f>
        <v>797827.98111009295</v>
      </c>
      <c r="W519" s="59">
        <f>'Opportunity List'!$Y519*'Opportunity List'!$P519</f>
        <v>56987.712936435215</v>
      </c>
      <c r="X519" s="59">
        <f>IF('Opportunity List'!$P519=0,0,IF(OR('Opportunity List'!$A519={600,601}),4.52,IF(OR('Opportunity List'!$A519={602,603,604,605}),1.9,('Opportunity List'!$V519/'Opportunity List'!$P519))))</f>
        <v>30.069505058954512</v>
      </c>
      <c r="Y519" s="59">
        <f>IF('Opportunity List'!$X519=0,0,'Opportunity List'!$X519/'Opportunity List'!$T519)</f>
        <v>2.1478217899253225</v>
      </c>
      <c r="Z519" s="61">
        <f>'Opportunity List'!$W519*'Opportunity List'!$H519</f>
        <v>0</v>
      </c>
      <c r="AA519" s="61">
        <f>'Opportunity List'!$Z519+'Opportunity List'!$W519</f>
        <v>56987.712936435215</v>
      </c>
      <c r="AB519" s="61">
        <f>IF('Opportunity List'!$F519="Electricity", 'Opportunity List'!$W519, 0)+IF('Opportunity List'!$G519="Electricity",'Opportunity List'!$Z519,0)</f>
        <v>56987.712936435215</v>
      </c>
      <c r="AC519" s="61">
        <f>IF('Opportunity List'!$F519="Natural Gas",'Opportunity List'!$W519, 0)+IF('Opportunity List'!$G519="Natural Gas",'Opportunity List'!$Z519,0)</f>
        <v>0</v>
      </c>
      <c r="AD519" s="61">
        <f>'Opportunity List'!$Y519*VLOOKUP('Opportunity List'!$T519,'Discount rate'!$B$4:$D$45,3,FALSE)</f>
        <v>20.931528492205199</v>
      </c>
      <c r="AE519" s="123">
        <v>1769.7795591182366</v>
      </c>
      <c r="AF519" s="125" t="s">
        <v>168</v>
      </c>
      <c r="AG519" s="126">
        <v>0</v>
      </c>
      <c r="AH519" s="64">
        <f>'Opportunity List'!$AG519*VLOOKUP('Opportunity List'!$T519,'Discount rate'!$B$4:$D$45,3,FALSE)</f>
        <v>0</v>
      </c>
      <c r="AI519" s="59">
        <f>'Opportunity List'!$AE519-'Opportunity List'!$AH519</f>
        <v>1769.7795591182366</v>
      </c>
      <c r="AJ519" s="64">
        <f>'Opportunity List'!$AI519/'Opportunity List'!$AD519</f>
        <v>84.550899365867807</v>
      </c>
      <c r="AK519" s="59">
        <f>'Opportunity List'!$P519*'Opportunity List'!$AE519</f>
        <v>46957196.332060494</v>
      </c>
      <c r="AL519" s="123">
        <v>4184</v>
      </c>
      <c r="AM519" s="127">
        <v>1.0000000000000002</v>
      </c>
      <c r="AN519" s="127">
        <v>1.0000000000000004</v>
      </c>
      <c r="AO519" s="127">
        <v>0.99999999999999989</v>
      </c>
      <c r="AP519" s="127">
        <v>0.87499999999999989</v>
      </c>
      <c r="AQ519" s="127">
        <v>0.83333333333333337</v>
      </c>
      <c r="AR519" s="127">
        <v>0.99999999999999989</v>
      </c>
      <c r="AS519" s="127" t="e">
        <f>#VALUE!</f>
        <v>#VALUE!</v>
      </c>
      <c r="AT519" s="65" t="e">
        <f>#VALUE!</f>
        <v>#VALUE!</v>
      </c>
      <c r="AU519" s="65" t="e">
        <f>#VALUE!</f>
        <v>#VALUE!</v>
      </c>
      <c r="AV519" s="65" t="e">
        <f>#VALUE!</f>
        <v>#VALUE!</v>
      </c>
      <c r="AW519" s="65" t="e">
        <f>#VALUE!</f>
        <v>#VALUE!</v>
      </c>
      <c r="AX519" s="56" t="str">
        <f>IF('Opportunity List'!$AY519&lt;=0.1,"Early",IF(AND('Opportunity List'!$AY519&gt;0.1,'Opportunity List'!$AY519&lt;=0.25),"Establishing","Mature"))</f>
        <v>Establishing</v>
      </c>
      <c r="AY519" s="128">
        <v>0.25</v>
      </c>
      <c r="AZ519" s="11"/>
      <c r="BA519" s="11"/>
      <c r="BB519" s="11"/>
      <c r="BD519" s="11"/>
      <c r="BE519" s="11"/>
      <c r="BF519" s="11"/>
    </row>
    <row r="521" spans="1:68" x14ac:dyDescent="0.25">
      <c r="BP521" s="17"/>
    </row>
    <row r="526" spans="1:68" x14ac:dyDescent="0.25">
      <c r="F526" s="21"/>
    </row>
    <row r="527" spans="1:68" x14ac:dyDescent="0.25">
      <c r="F527" s="21"/>
    </row>
  </sheetData>
  <conditionalFormatting sqref="A2:A65536">
    <cfRule type="expression" dxfId="61" priority="4">
      <formula>ISNA($A3)</formula>
    </cfRule>
    <cfRule type="containsText" dxfId="60" priority="5" operator="containsText" text="NEW">
      <formula>NOT(ISERROR(SEARCH("NEW",A2)))</formula>
    </cfRule>
    <cfRule type="duplicateValues" dxfId="59" priority="6"/>
  </conditionalFormatting>
  <conditionalFormatting sqref="A1">
    <cfRule type="expression" dxfId="58" priority="1">
      <formula>ISNA(#REF!)</formula>
    </cfRule>
    <cfRule type="containsText" dxfId="57" priority="2" operator="containsText" text="NEW">
      <formula>NOT(ISERROR(SEARCH("NEW",A1)))</formula>
    </cfRule>
    <cfRule type="duplicateValues" dxfId="56" priority="3"/>
  </conditionalFormatting>
  <pageMargins left="0.7" right="0.7" top="0.75" bottom="0.75" header="0.3" footer="0.3"/>
  <pageSetup paperSize="9" orientation="portrait" r:id="rId1"/>
  <drawing r:id="rId2"/>
  <mc:AlternateContent xmlns:mc="http://schemas.openxmlformats.org/markup-compatibility/2006">
    <mc:Choice Requires="v">
      <legacyDrawing r:id="rId3"/>
    </mc:Choice>
  </mc:AlternateContent>
  <tableParts count="1">
    <tablePart r:id="rId4"/>
  </tablePart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B2:C6"/>
  <sheetViews>
    <sheetView workbookViewId="0">
      <selection activeCell="C10" sqref="C10"/>
    </sheetView>
  </sheetViews>
  <sheetFormatPr defaultRowHeight="14.25" x14ac:dyDescent="0.2"/>
  <cols>
    <col min="1" max="1" width="9.140625" style="98"/>
    <col min="2" max="2" width="31.42578125" style="98" customWidth="1"/>
    <col min="3" max="3" width="138.140625" style="98" customWidth="1"/>
    <col min="4" max="16384" width="9.140625" style="98"/>
  </cols>
  <sheetData>
    <row r="2" spans="2:3" ht="15" thickBot="1" x14ac:dyDescent="0.25"/>
    <row r="3" spans="2:3" ht="36" customHeight="1" x14ac:dyDescent="0.2">
      <c r="B3" s="99" t="s">
        <v>328</v>
      </c>
      <c r="C3" s="100" t="s">
        <v>329</v>
      </c>
    </row>
    <row r="4" spans="2:3" ht="64.5" customHeight="1" x14ac:dyDescent="0.2">
      <c r="B4" s="101" t="s">
        <v>330</v>
      </c>
      <c r="C4" s="102" t="s">
        <v>331</v>
      </c>
    </row>
    <row r="5" spans="2:3" ht="105" customHeight="1" x14ac:dyDescent="0.2">
      <c r="B5" s="101" t="s">
        <v>332</v>
      </c>
      <c r="C5" s="102" t="s">
        <v>333</v>
      </c>
    </row>
    <row r="6" spans="2:3" ht="120.75" customHeight="1" thickBot="1" x14ac:dyDescent="0.25">
      <c r="B6" s="103" t="s">
        <v>334</v>
      </c>
      <c r="C6" s="102" t="s">
        <v>349</v>
      </c>
    </row>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B2:H49"/>
  <sheetViews>
    <sheetView topLeftCell="A22" workbookViewId="0">
      <selection activeCell="F28" sqref="F28"/>
    </sheetView>
  </sheetViews>
  <sheetFormatPr defaultRowHeight="15" x14ac:dyDescent="0.25"/>
  <cols>
    <col min="1" max="1" width="9.140625" style="1"/>
    <col min="2" max="4" width="15.7109375" style="1" customWidth="1"/>
    <col min="5" max="5" width="11.28515625" style="1" customWidth="1"/>
    <col min="6" max="6" width="57.140625" style="1" customWidth="1"/>
    <col min="7" max="7" width="33.42578125" style="1" customWidth="1"/>
    <col min="8" max="16384" width="9.140625" style="1"/>
  </cols>
  <sheetData>
    <row r="2" spans="2:8" x14ac:dyDescent="0.25">
      <c r="B2" s="2" t="s">
        <v>335</v>
      </c>
      <c r="C2" s="3">
        <v>7.0000000000000007E-2</v>
      </c>
      <c r="F2" s="9"/>
    </row>
    <row r="3" spans="2:8" x14ac:dyDescent="0.25">
      <c r="F3" s="9"/>
    </row>
    <row r="4" spans="2:8" s="8" customFormat="1" x14ac:dyDescent="0.25">
      <c r="B4" s="7" t="s">
        <v>336</v>
      </c>
      <c r="C4" s="7" t="s">
        <v>337</v>
      </c>
      <c r="D4" s="7" t="s">
        <v>338</v>
      </c>
      <c r="F4" s="1"/>
      <c r="G4" s="1"/>
      <c r="H4" s="1"/>
    </row>
    <row r="5" spans="2:8" ht="15" customHeight="1" x14ac:dyDescent="0.25">
      <c r="B5" s="4">
        <v>0</v>
      </c>
      <c r="C5" s="5">
        <f>1/(1+$C$2)^B5</f>
        <v>1</v>
      </c>
      <c r="D5" s="5">
        <f>SUM($C$5:C5)</f>
        <v>1</v>
      </c>
    </row>
    <row r="6" spans="2:8" x14ac:dyDescent="0.25">
      <c r="B6" s="4">
        <v>1</v>
      </c>
      <c r="C6" s="5">
        <f t="shared" ref="C6:C35" si="0">1/(1+$C$2)^B6</f>
        <v>0.93457943925233644</v>
      </c>
      <c r="D6" s="5">
        <f>SUM($C$5:C6)</f>
        <v>1.9345794392523366</v>
      </c>
      <c r="E6" s="6"/>
    </row>
    <row r="7" spans="2:8" x14ac:dyDescent="0.25">
      <c r="B7" s="4">
        <v>2</v>
      </c>
      <c r="C7" s="5">
        <f t="shared" si="0"/>
        <v>0.87343872827321156</v>
      </c>
      <c r="D7" s="5">
        <f>SUM($C$5:C7)</f>
        <v>2.8080181675255482</v>
      </c>
      <c r="E7" s="6"/>
    </row>
    <row r="8" spans="2:8" x14ac:dyDescent="0.25">
      <c r="B8" s="4">
        <v>3</v>
      </c>
      <c r="C8" s="5">
        <f t="shared" si="0"/>
        <v>0.81629787689085187</v>
      </c>
      <c r="D8" s="5">
        <f>SUM($C$5:C8)</f>
        <v>3.6243160444164002</v>
      </c>
      <c r="E8" s="6"/>
    </row>
    <row r="9" spans="2:8" x14ac:dyDescent="0.25">
      <c r="B9" s="4">
        <v>4</v>
      </c>
      <c r="C9" s="5">
        <f t="shared" si="0"/>
        <v>0.7628952120475252</v>
      </c>
      <c r="D9" s="5">
        <f>SUM($C$5:C9)</f>
        <v>4.3872112564639254</v>
      </c>
      <c r="E9" s="6"/>
    </row>
    <row r="10" spans="2:8" x14ac:dyDescent="0.25">
      <c r="B10" s="4">
        <v>5</v>
      </c>
      <c r="C10" s="5">
        <f t="shared" si="0"/>
        <v>0.71298617948366838</v>
      </c>
      <c r="D10" s="5">
        <f>SUM($C$5:C10)</f>
        <v>5.1001974359475941</v>
      </c>
      <c r="E10" s="6"/>
    </row>
    <row r="11" spans="2:8" x14ac:dyDescent="0.25">
      <c r="B11" s="4">
        <v>6</v>
      </c>
      <c r="C11" s="5">
        <f t="shared" si="0"/>
        <v>0.66634222381651254</v>
      </c>
      <c r="D11" s="5">
        <f>SUM($C$5:C11)</f>
        <v>5.7665396597641063</v>
      </c>
      <c r="E11" s="6"/>
    </row>
    <row r="12" spans="2:8" x14ac:dyDescent="0.25">
      <c r="B12" s="4">
        <v>7</v>
      </c>
      <c r="C12" s="5">
        <f t="shared" si="0"/>
        <v>0.62274974188459109</v>
      </c>
      <c r="D12" s="5">
        <f>SUM($C$5:C12)</f>
        <v>6.3892894016486972</v>
      </c>
      <c r="E12" s="6"/>
    </row>
    <row r="13" spans="2:8" x14ac:dyDescent="0.25">
      <c r="B13" s="4">
        <v>8</v>
      </c>
      <c r="C13" s="5">
        <f t="shared" si="0"/>
        <v>0.5820091045650384</v>
      </c>
      <c r="D13" s="5">
        <f>SUM($C$5:C13)</f>
        <v>6.9712985062137358</v>
      </c>
      <c r="E13" s="6"/>
    </row>
    <row r="14" spans="2:8" x14ac:dyDescent="0.25">
      <c r="B14" s="4">
        <v>9</v>
      </c>
      <c r="C14" s="5">
        <f t="shared" si="0"/>
        <v>0.54393374258414806</v>
      </c>
      <c r="D14" s="5">
        <f>SUM($C$5:C14)</f>
        <v>7.5152322487978838</v>
      </c>
      <c r="E14" s="6"/>
    </row>
    <row r="15" spans="2:8" x14ac:dyDescent="0.25">
      <c r="B15" s="4">
        <v>10</v>
      </c>
      <c r="C15" s="5">
        <f t="shared" si="0"/>
        <v>0.5083492921347178</v>
      </c>
      <c r="D15" s="5">
        <f>SUM($C$5:C15)</f>
        <v>8.0235815409326019</v>
      </c>
      <c r="E15" s="6"/>
      <c r="G15" s="10"/>
      <c r="H15" s="10"/>
    </row>
    <row r="16" spans="2:8" x14ac:dyDescent="0.25">
      <c r="B16" s="4">
        <v>11</v>
      </c>
      <c r="C16" s="5">
        <f t="shared" si="0"/>
        <v>0.47509279638758667</v>
      </c>
      <c r="D16" s="5">
        <f>SUM($C$5:C16)</f>
        <v>8.498674337320189</v>
      </c>
      <c r="E16" s="6"/>
      <c r="G16" s="10"/>
      <c r="H16" s="10"/>
    </row>
    <row r="17" spans="2:8" x14ac:dyDescent="0.25">
      <c r="B17" s="4">
        <v>12</v>
      </c>
      <c r="C17" s="5">
        <f t="shared" si="0"/>
        <v>0.44401195924073528</v>
      </c>
      <c r="D17" s="5">
        <f>SUM($C$5:C17)</f>
        <v>8.9426862965609235</v>
      </c>
      <c r="E17" s="6"/>
      <c r="G17" s="10"/>
      <c r="H17" s="10"/>
    </row>
    <row r="18" spans="2:8" x14ac:dyDescent="0.25">
      <c r="B18" s="4">
        <v>13</v>
      </c>
      <c r="C18" s="5">
        <f t="shared" si="0"/>
        <v>0.41496444788853759</v>
      </c>
      <c r="D18" s="5">
        <f>SUM($C$5:C18)</f>
        <v>9.3576507444494617</v>
      </c>
      <c r="G18" s="10"/>
      <c r="H18" s="10"/>
    </row>
    <row r="19" spans="2:8" x14ac:dyDescent="0.25">
      <c r="B19" s="4">
        <v>14</v>
      </c>
      <c r="C19" s="5">
        <f t="shared" si="0"/>
        <v>0.3878172410173249</v>
      </c>
      <c r="D19" s="5">
        <f>SUM($C$5:C19)</f>
        <v>9.7454679854667869</v>
      </c>
    </row>
    <row r="20" spans="2:8" x14ac:dyDescent="0.25">
      <c r="B20" s="4">
        <v>15</v>
      </c>
      <c r="C20" s="5">
        <f t="shared" si="0"/>
        <v>0.36244601964235967</v>
      </c>
      <c r="D20" s="5">
        <f>SUM($C$5:C20)</f>
        <v>10.107914005109146</v>
      </c>
    </row>
    <row r="21" spans="2:8" x14ac:dyDescent="0.25">
      <c r="B21" s="4">
        <v>16</v>
      </c>
      <c r="C21" s="5">
        <f t="shared" si="0"/>
        <v>0.33873459779659787</v>
      </c>
      <c r="D21" s="5">
        <f>SUM($C$5:C21)</f>
        <v>10.446648602905745</v>
      </c>
    </row>
    <row r="22" spans="2:8" x14ac:dyDescent="0.25">
      <c r="B22" s="4">
        <v>17</v>
      </c>
      <c r="C22" s="5">
        <f t="shared" si="0"/>
        <v>0.31657439046411018</v>
      </c>
      <c r="D22" s="5">
        <f>SUM($C$5:C22)</f>
        <v>10.763222993369855</v>
      </c>
    </row>
    <row r="23" spans="2:8" x14ac:dyDescent="0.25">
      <c r="B23" s="4">
        <v>18</v>
      </c>
      <c r="C23" s="5">
        <f t="shared" si="0"/>
        <v>0.29586391632159825</v>
      </c>
      <c r="D23" s="5">
        <f>SUM($C$5:C23)</f>
        <v>11.059086909691453</v>
      </c>
    </row>
    <row r="24" spans="2:8" x14ac:dyDescent="0.25">
      <c r="B24" s="4">
        <v>19</v>
      </c>
      <c r="C24" s="5">
        <f t="shared" si="0"/>
        <v>0.27650833301083949</v>
      </c>
      <c r="D24" s="5">
        <f>SUM($C$5:C24)</f>
        <v>11.335595242702293</v>
      </c>
    </row>
    <row r="25" spans="2:8" x14ac:dyDescent="0.25">
      <c r="B25" s="4">
        <v>20</v>
      </c>
      <c r="C25" s="5">
        <f t="shared" si="0"/>
        <v>0.2584190028138687</v>
      </c>
      <c r="D25" s="5">
        <f>SUM($C$5:C25)</f>
        <v>11.594014245516162</v>
      </c>
    </row>
    <row r="26" spans="2:8" x14ac:dyDescent="0.25">
      <c r="B26" s="4">
        <v>21</v>
      </c>
      <c r="C26" s="5">
        <f t="shared" si="0"/>
        <v>0.24151308674193336</v>
      </c>
      <c r="D26" s="5">
        <f>SUM($C$5:C26)</f>
        <v>11.835527332258096</v>
      </c>
    </row>
    <row r="27" spans="2:8" x14ac:dyDescent="0.25">
      <c r="B27" s="4">
        <v>22</v>
      </c>
      <c r="C27" s="5">
        <f t="shared" si="0"/>
        <v>0.22571316517937698</v>
      </c>
      <c r="D27" s="5">
        <f>SUM($C$5:C27)</f>
        <v>12.061240497437472</v>
      </c>
    </row>
    <row r="28" spans="2:8" x14ac:dyDescent="0.25">
      <c r="B28" s="4">
        <v>23</v>
      </c>
      <c r="C28" s="5">
        <f t="shared" si="0"/>
        <v>0.21094688334521211</v>
      </c>
      <c r="D28" s="5">
        <f>SUM($C$5:C28)</f>
        <v>12.272187380782684</v>
      </c>
    </row>
    <row r="29" spans="2:8" x14ac:dyDescent="0.25">
      <c r="B29" s="4">
        <v>24</v>
      </c>
      <c r="C29" s="5">
        <f t="shared" si="0"/>
        <v>0.19714661994879637</v>
      </c>
      <c r="D29" s="5">
        <f>SUM($C$5:C29)</f>
        <v>12.469334000731481</v>
      </c>
    </row>
    <row r="30" spans="2:8" x14ac:dyDescent="0.25">
      <c r="B30" s="4">
        <v>25</v>
      </c>
      <c r="C30" s="5">
        <f t="shared" si="0"/>
        <v>0.18424917752223957</v>
      </c>
      <c r="D30" s="5">
        <f>SUM($C$5:C30)</f>
        <v>12.65358317825372</v>
      </c>
    </row>
    <row r="31" spans="2:8" x14ac:dyDescent="0.25">
      <c r="B31" s="4">
        <v>26</v>
      </c>
      <c r="C31" s="5">
        <f t="shared" si="0"/>
        <v>0.17219549301143888</v>
      </c>
      <c r="D31" s="5">
        <f>SUM($C$5:C31)</f>
        <v>12.825778671265159</v>
      </c>
    </row>
    <row r="32" spans="2:8" x14ac:dyDescent="0.25">
      <c r="B32" s="4">
        <v>27</v>
      </c>
      <c r="C32" s="5">
        <f t="shared" si="0"/>
        <v>0.16093036730041013</v>
      </c>
      <c r="D32" s="5">
        <f>SUM($C$5:C32)</f>
        <v>12.98670903856557</v>
      </c>
    </row>
    <row r="33" spans="2:4" x14ac:dyDescent="0.25">
      <c r="B33" s="4">
        <v>28</v>
      </c>
      <c r="C33" s="5">
        <f t="shared" si="0"/>
        <v>0.15040221243028987</v>
      </c>
      <c r="D33" s="5">
        <f>SUM($C$5:C33)</f>
        <v>13.13711125099586</v>
      </c>
    </row>
    <row r="34" spans="2:4" x14ac:dyDescent="0.25">
      <c r="B34" s="4">
        <v>29</v>
      </c>
      <c r="C34" s="5">
        <f t="shared" si="0"/>
        <v>0.1405628153554111</v>
      </c>
      <c r="D34" s="5">
        <f>SUM($C$5:C34)</f>
        <v>13.27767406635127</v>
      </c>
    </row>
    <row r="35" spans="2:4" x14ac:dyDescent="0.25">
      <c r="B35" s="4">
        <v>30</v>
      </c>
      <c r="C35" s="5">
        <f t="shared" si="0"/>
        <v>0.13136711715458982</v>
      </c>
      <c r="D35" s="5">
        <f>SUM($C$5:C35)</f>
        <v>13.40904118350586</v>
      </c>
    </row>
    <row r="36" spans="2:4" x14ac:dyDescent="0.25">
      <c r="B36" s="4">
        <v>31</v>
      </c>
      <c r="C36" s="5">
        <f>1/(1+$C$2)^B36</f>
        <v>0.1227730066865325</v>
      </c>
      <c r="D36" s="5">
        <f>SUM($C$5:C36)</f>
        <v>13.531814190192392</v>
      </c>
    </row>
    <row r="37" spans="2:4" x14ac:dyDescent="0.25">
      <c r="B37" s="4">
        <v>32</v>
      </c>
      <c r="C37" s="5">
        <f>1/(1+$C$2)^B37</f>
        <v>0.11474112774442291</v>
      </c>
      <c r="D37" s="5">
        <f>SUM($C$5:C37)</f>
        <v>13.646555317936816</v>
      </c>
    </row>
    <row r="38" spans="2:4" x14ac:dyDescent="0.25">
      <c r="B38" s="4">
        <v>33</v>
      </c>
      <c r="C38" s="5">
        <f>1/(1+$C$2)^B38</f>
        <v>0.10723469882656347</v>
      </c>
      <c r="D38" s="5">
        <f>SUM($C$5:C38)</f>
        <v>13.753790016763379</v>
      </c>
    </row>
    <row r="39" spans="2:4" x14ac:dyDescent="0.25">
      <c r="B39" s="4">
        <v>34</v>
      </c>
      <c r="C39" s="5">
        <f>1/(1+$C$2)^B39</f>
        <v>0.10021934469772288</v>
      </c>
      <c r="D39" s="5">
        <f>SUM($C$5:C39)</f>
        <v>13.854009361461102</v>
      </c>
    </row>
    <row r="40" spans="2:4" x14ac:dyDescent="0.25">
      <c r="B40" s="4">
        <v>35</v>
      </c>
      <c r="C40" s="5">
        <f t="shared" ref="C40:C45" si="1">1/(1+$C$2)^B40</f>
        <v>9.366293896983445E-2</v>
      </c>
      <c r="D40" s="5">
        <f>SUM($C$5:C40)</f>
        <v>13.947672300430936</v>
      </c>
    </row>
    <row r="41" spans="2:4" x14ac:dyDescent="0.25">
      <c r="B41" s="4">
        <v>36</v>
      </c>
      <c r="C41" s="5">
        <f t="shared" si="1"/>
        <v>8.7535456981153698E-2</v>
      </c>
      <c r="D41" s="5">
        <f>SUM($C$5:C41)</f>
        <v>14.03520775741209</v>
      </c>
    </row>
    <row r="42" spans="2:4" x14ac:dyDescent="0.25">
      <c r="B42" s="4">
        <v>37</v>
      </c>
      <c r="C42" s="5">
        <f t="shared" si="1"/>
        <v>8.1808838300143641E-2</v>
      </c>
      <c r="D42" s="5">
        <f>SUM($C$5:C42)</f>
        <v>14.117016595712235</v>
      </c>
    </row>
    <row r="43" spans="2:4" x14ac:dyDescent="0.25">
      <c r="B43" s="4">
        <v>38</v>
      </c>
      <c r="C43" s="5">
        <f t="shared" si="1"/>
        <v>7.6456858224433308E-2</v>
      </c>
      <c r="D43" s="5">
        <f>SUM($C$5:C43)</f>
        <v>14.193473453936669</v>
      </c>
    </row>
    <row r="44" spans="2:4" x14ac:dyDescent="0.25">
      <c r="B44" s="4">
        <v>39</v>
      </c>
      <c r="C44" s="5">
        <f t="shared" si="1"/>
        <v>7.1455007686386268E-2</v>
      </c>
      <c r="D44" s="5">
        <f>SUM($C$5:C44)</f>
        <v>14.264928461623056</v>
      </c>
    </row>
    <row r="45" spans="2:4" x14ac:dyDescent="0.25">
      <c r="B45" s="4">
        <v>40</v>
      </c>
      <c r="C45" s="5">
        <f t="shared" si="1"/>
        <v>6.6780381015314264E-2</v>
      </c>
      <c r="D45" s="5">
        <f>SUM($C$5:C45)</f>
        <v>14.331708842638371</v>
      </c>
    </row>
    <row r="48" spans="2:4" ht="29.25" customHeight="1" x14ac:dyDescent="0.25"/>
    <row r="49" ht="33.75" customHeight="1"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AB0DCA5BCD0443AAF8AFBD71DAD75C" ma:contentTypeVersion="13" ma:contentTypeDescription="Create a new document." ma:contentTypeScope="" ma:versionID="d0c581a2cb2fc6d551bb9f5b0235ffa8">
  <xsd:schema xmlns:xsd="http://www.w3.org/2001/XMLSchema" xmlns:xs="http://www.w3.org/2001/XMLSchema" xmlns:p="http://schemas.microsoft.com/office/2006/metadata/properties" xmlns:ns2="0f624c87-be0b-428b-ab57-3123a070ff97" xmlns:ns3="676546de-2450-47a5-a683-4897d42379ce" targetNamespace="http://schemas.microsoft.com/office/2006/metadata/properties" ma:root="true" ma:fieldsID="eb002a586005807b58f2ab08a4df4f67" ns2:_="" ns3:_="">
    <xsd:import namespace="0f624c87-be0b-428b-ab57-3123a070ff97"/>
    <xsd:import namespace="676546de-2450-47a5-a683-4897d42379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Flow_SignoffStatu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624c87-be0b-428b-ab57-3123a070ff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6546de-2450-47a5-a683-4897d42379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0f624c87-be0b-428b-ab57-3123a070ff97" xsi:nil="true"/>
  </documentManagement>
</p:properties>
</file>

<file path=customXml/itemProps1.xml><?xml version="1.0" encoding="utf-8"?>
<ds:datastoreItem xmlns:ds="http://purl.oclc.org/ooxml/officeDocument/customXml" ds:itemID="{3F5A7B23-FE9A-4615-92D7-8DD692038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624c87-be0b-428b-ab57-3123a070ff97"/>
    <ds:schemaRef ds:uri="676546de-2450-47a5-a683-4897d4237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AEB1CF60-2C55-4275-A25C-69E790F88AF6}">
  <ds:schemaRefs>
    <ds:schemaRef ds:uri="http://schemas.microsoft.com/DataMashup"/>
  </ds:schemaRefs>
</ds:datastoreItem>
</file>

<file path=customXml/itemProps3.xml><?xml version="1.0" encoding="utf-8"?>
<ds:datastoreItem xmlns:ds="http://purl.oclc.org/ooxml/officeDocument/customXml" ds:itemID="{036235A4-A048-44A5-91B4-EB69F6F82FFC}">
  <ds:schemaRefs>
    <ds:schemaRef ds:uri="http://schemas.microsoft.com/sharepoint/v3/contenttype/forms"/>
  </ds:schemaRefs>
</ds:datastoreItem>
</file>

<file path=customXml/itemProps4.xml><?xml version="1.0" encoding="utf-8"?>
<ds:datastoreItem xmlns:ds="http://purl.oclc.org/ooxml/officeDocument/customXml" ds:itemID="{F16F5E71-BC01-47CC-B2C5-C623AA7AF37E}">
  <ds:schemaRefs>
    <ds:schemaRef ds:uri="http://schemas.microsoft.com/office/2006/metadata/properties"/>
    <ds:schemaRef ds:uri="http://schemas.microsoft.com/office/infopath/2007/PartnerControl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 Sheet</vt:lpstr>
      <vt:lpstr>Glossary</vt:lpstr>
      <vt:lpstr>Opportunity List</vt:lpstr>
      <vt:lpstr>Data sources</vt:lpstr>
      <vt:lpstr>Discount rate</vt:lpstr>
      <vt:lpstr>Convert_GJ_to_MWh</vt:lpstr>
      <vt:lpstr>Convert_PJ_to_MWh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Barton</dc:creator>
  <cp:keywords/>
  <dc:description/>
  <cp:lastModifiedBy>Jessica Beriotto</cp:lastModifiedBy>
  <cp:revision/>
  <dcterms:created xsi:type="dcterms:W3CDTF">2020-01-21T00:01:15Z</dcterms:created>
  <dcterms:modified xsi:type="dcterms:W3CDTF">2022-08-18T05:20:16Z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0x01010091AB0DCA5BCD0443AAF8AFBD71DAD75C</vt:lpwstr>
  </property>
</Properties>
</file>